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h/Documents/Sites/potaroo/ispcol/2025-01/"/>
    </mc:Choice>
  </mc:AlternateContent>
  <xr:revisionPtr revIDLastSave="0" documentId="13_ncr:1_{4F863DA9-A330-FF4B-92A7-74BD3174CEB5}" xr6:coauthVersionLast="47" xr6:coauthVersionMax="47" xr10:uidLastSave="{00000000-0000-0000-0000-000000000000}"/>
  <bookViews>
    <workbookView xWindow="67120" yWindow="2400" windowWidth="28040" windowHeight="17440" firstSheet="5" activeTab="19" xr2:uid="{B3B61353-4450-5740-92C3-8430FFA0EE79}"/>
  </bookViews>
  <sheets>
    <sheet name="Table 1" sheetId="2" r:id="rId1"/>
    <sheet name="Table 2" sheetId="3" r:id="rId2"/>
    <sheet name="Table 3" sheetId="4" r:id="rId3"/>
    <sheet name="Table 4" sheetId="5" r:id="rId4"/>
    <sheet name="Table 5" sheetId="6" r:id="rId5"/>
    <sheet name="Table 6" sheetId="7" r:id="rId6"/>
    <sheet name="Table 7" sheetId="8" r:id="rId7"/>
    <sheet name="Table 8" sheetId="9" r:id="rId8"/>
    <sheet name="Table 9" sheetId="10" r:id="rId9"/>
    <sheet name="Table 10" sheetId="11" r:id="rId10"/>
    <sheet name="Table 11" sheetId="12" r:id="rId11"/>
    <sheet name="Table 12" sheetId="13" r:id="rId12"/>
    <sheet name="Table 13" sheetId="14" r:id="rId13"/>
    <sheet name="Table 14" sheetId="15" r:id="rId14"/>
    <sheet name="Table 15" sheetId="16" r:id="rId15"/>
    <sheet name="Table 16" sheetId="17" r:id="rId16"/>
    <sheet name="Table 17" sheetId="18" r:id="rId17"/>
    <sheet name="Table 18" sheetId="19" r:id="rId18"/>
    <sheet name="Table 19" sheetId="20" r:id="rId19"/>
    <sheet name="Table 20" sheetId="2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8" l="1"/>
  <c r="R6" i="18"/>
  <c r="R5" i="18"/>
  <c r="R4" i="18"/>
  <c r="R3" i="18"/>
  <c r="R2" i="18"/>
  <c r="Q7" i="18"/>
  <c r="Q6" i="18"/>
  <c r="Q5" i="18"/>
  <c r="Q4" i="18"/>
  <c r="Q3" i="18"/>
  <c r="Q2" i="18"/>
  <c r="C5" i="10"/>
  <c r="B5" i="10"/>
  <c r="O4" i="2" l="1"/>
  <c r="P3" i="15" l="1"/>
  <c r="P2" i="15"/>
  <c r="P3" i="14"/>
  <c r="P2" i="14"/>
  <c r="B17" i="10"/>
  <c r="B15" i="10"/>
  <c r="I8" i="10"/>
  <c r="I5" i="10"/>
  <c r="H8" i="10"/>
  <c r="H5" i="10"/>
  <c r="G5" i="10"/>
  <c r="F8" i="10"/>
  <c r="G8" i="10"/>
  <c r="F5" i="10"/>
  <c r="C8" i="10"/>
  <c r="B8" i="10"/>
  <c r="C7" i="10"/>
  <c r="B7" i="10"/>
  <c r="E7" i="10" s="1"/>
  <c r="O10" i="6"/>
  <c r="O8" i="6"/>
  <c r="O7" i="6"/>
  <c r="P7" i="3"/>
  <c r="P3" i="2"/>
  <c r="P4" i="2"/>
  <c r="P2" i="2"/>
  <c r="Q6" i="16"/>
  <c r="O3" i="2"/>
  <c r="O2" i="2"/>
  <c r="P6" i="16"/>
  <c r="N4" i="2"/>
  <c r="E4" i="10"/>
  <c r="E2" i="10"/>
  <c r="E8" i="10" l="1"/>
  <c r="E5" i="10"/>
</calcChain>
</file>

<file path=xl/sharedStrings.xml><?xml version="1.0" encoding="utf-8"?>
<sst xmlns="http://schemas.openxmlformats.org/spreadsheetml/2006/main" count="751" uniqueCount="211">
  <si>
    <t>Relative Growth</t>
  </si>
  <si>
    <t>RIR</t>
  </si>
  <si>
    <t>APNIC</t>
  </si>
  <si>
    <t>RIPE NCC</t>
  </si>
  <si>
    <t>ARIN</t>
  </si>
  <si>
    <t>LACNIC</t>
  </si>
  <si>
    <t>AFRINIC</t>
  </si>
  <si>
    <t xml:space="preserve">AFRINIC </t>
  </si>
  <si>
    <t>Available</t>
  </si>
  <si>
    <t>Reserved</t>
  </si>
  <si>
    <t>TOTAL</t>
  </si>
  <si>
    <t>Total</t>
  </si>
  <si>
    <t>Rank</t>
  </si>
  <si>
    <t>CC</t>
  </si>
  <si>
    <t>Addresses (M)</t>
  </si>
  <si>
    <t>AU</t>
  </si>
  <si>
    <t>Australia</t>
  </si>
  <si>
    <t>CN</t>
  </si>
  <si>
    <t>China</t>
  </si>
  <si>
    <t>GB</t>
  </si>
  <si>
    <t>RU</t>
  </si>
  <si>
    <t>US</t>
  </si>
  <si>
    <t>JP</t>
  </si>
  <si>
    <t>Japan</t>
  </si>
  <si>
    <t>IN</t>
  </si>
  <si>
    <t>India</t>
  </si>
  <si>
    <t>IR</t>
  </si>
  <si>
    <t>NL</t>
  </si>
  <si>
    <t>Netherlands</t>
  </si>
  <si>
    <t>SG</t>
  </si>
  <si>
    <t>Singapore</t>
  </si>
  <si>
    <t>DE</t>
  </si>
  <si>
    <t>Germany</t>
  </si>
  <si>
    <t>ES</t>
  </si>
  <si>
    <t>Spain</t>
  </si>
  <si>
    <t>Iran</t>
  </si>
  <si>
    <t>SE</t>
  </si>
  <si>
    <t>Sweden</t>
  </si>
  <si>
    <t>IT</t>
  </si>
  <si>
    <t>Italy</t>
  </si>
  <si>
    <t>Hong Kong</t>
  </si>
  <si>
    <t>From</t>
  </si>
  <si>
    <t>To</t>
  </si>
  <si>
    <t>Source</t>
  </si>
  <si>
    <t xml:space="preserve"> Destination</t>
  </si>
  <si>
    <t>Delta</t>
  </si>
  <si>
    <t>Unchanged</t>
  </si>
  <si>
    <t>Re-Home</t>
  </si>
  <si>
    <t>Removed</t>
  </si>
  <si>
    <t>Added</t>
  </si>
  <si>
    <t>Root Prefixes:</t>
  </si>
  <si>
    <t>More Specifics:</t>
  </si>
  <si>
    <t>Type</t>
  </si>
  <si>
    <t>Listed</t>
  </si>
  <si>
    <t>Unlisted</t>
  </si>
  <si>
    <t>Ratio</t>
  </si>
  <si>
    <t>Re-Homed</t>
  </si>
  <si>
    <t xml:space="preserve">   All</t>
  </si>
  <si>
    <t xml:space="preserve">   Root Prefixes</t>
  </si>
  <si>
    <t>KR</t>
  </si>
  <si>
    <t>BR</t>
  </si>
  <si>
    <t>Brazil</t>
  </si>
  <si>
    <t>FR</t>
  </si>
  <si>
    <t>France</t>
  </si>
  <si>
    <t>CA</t>
  </si>
  <si>
    <t>Canada</t>
  </si>
  <si>
    <t>IPv4 Pool</t>
  </si>
  <si>
    <t>% Total</t>
  </si>
  <si>
    <t>Per-Capita</t>
  </si>
  <si>
    <t>Economy</t>
  </si>
  <si>
    <t>Korea</t>
  </si>
  <si>
    <t>SC</t>
  </si>
  <si>
    <t>Seychelles</t>
  </si>
  <si>
    <t>VA</t>
  </si>
  <si>
    <t>Holy See</t>
  </si>
  <si>
    <t>GI</t>
  </si>
  <si>
    <t>Gibraltar</t>
  </si>
  <si>
    <t>NO</t>
  </si>
  <si>
    <t>Norway</t>
  </si>
  <si>
    <t>World</t>
  </si>
  <si>
    <t>Allocations</t>
  </si>
  <si>
    <t>IPv6</t>
  </si>
  <si>
    <t>IPv4</t>
  </si>
  <si>
    <t>Addresses</t>
  </si>
  <si>
    <t>IPv6 (/32s)</t>
  </si>
  <si>
    <t>IPv4 (/32s)(M)</t>
  </si>
  <si>
    <t>RIPENCC</t>
  </si>
  <si>
    <t>Addresses (/32s)</t>
  </si>
  <si>
    <t>/32.6</t>
  </si>
  <si>
    <t>/32.1</t>
  </si>
  <si>
    <t>/30.9</t>
  </si>
  <si>
    <t>/30.5</t>
  </si>
  <si>
    <t>/27.5</t>
  </si>
  <si>
    <t>/28.6</t>
  </si>
  <si>
    <t>/31.9</t>
  </si>
  <si>
    <t>/31.2</t>
  </si>
  <si>
    <t>/31.0</t>
  </si>
  <si>
    <t>/31.6</t>
  </si>
  <si>
    <t>/28.8</t>
  </si>
  <si>
    <t>/29.1</t>
  </si>
  <si>
    <t>/29.7</t>
  </si>
  <si>
    <t>/28.1</t>
  </si>
  <si>
    <t>/29.3</t>
  </si>
  <si>
    <t>/29.0</t>
  </si>
  <si>
    <t>/30.6</t>
  </si>
  <si>
    <t>/32.4</t>
  </si>
  <si>
    <t>/30.4</t>
  </si>
  <si>
    <t>/28.3</t>
  </si>
  <si>
    <t>/29.6</t>
  </si>
  <si>
    <t>/31.4</t>
  </si>
  <si>
    <t>/30.0</t>
  </si>
  <si>
    <t>/28.7</t>
  </si>
  <si>
    <t>/29.4</t>
  </si>
  <si>
    <t>/29.2</t>
  </si>
  <si>
    <t>/29.5</t>
  </si>
  <si>
    <t>/27.9</t>
  </si>
  <si>
    <t>/32.2</t>
  </si>
  <si>
    <t>/31.8</t>
  </si>
  <si>
    <t>/31.7</t>
  </si>
  <si>
    <t>/26.3</t>
  </si>
  <si>
    <t>/32.3</t>
  </si>
  <si>
    <t>/32.0</t>
  </si>
  <si>
    <t>/30.3</t>
  </si>
  <si>
    <t>/29.9</t>
  </si>
  <si>
    <t>/29.8</t>
  </si>
  <si>
    <t>/30.2</t>
  </si>
  <si>
    <t>USA</t>
  </si>
  <si>
    <t>Russia</t>
  </si>
  <si>
    <t>Indonesia</t>
  </si>
  <si>
    <t>UK</t>
  </si>
  <si>
    <t>Bangladesh</t>
  </si>
  <si>
    <t>Argentina</t>
  </si>
  <si>
    <t>Turkey</t>
  </si>
  <si>
    <t>Allocated (/48s)</t>
  </si>
  <si>
    <t>/48s p.c.</t>
  </si>
  <si>
    <t>Name</t>
  </si>
  <si>
    <t>PL</t>
  </si>
  <si>
    <t>Poland</t>
  </si>
  <si>
    <t>AR</t>
  </si>
  <si>
    <t>ZA</t>
  </si>
  <si>
    <t>South Africa</t>
  </si>
  <si>
    <t>EG</t>
  </si>
  <si>
    <t>Egypt</t>
  </si>
  <si>
    <t>CH</t>
  </si>
  <si>
    <t>Switzerland</t>
  </si>
  <si>
    <t>TR</t>
  </si>
  <si>
    <t>UA</t>
  </si>
  <si>
    <t>Ukraine</t>
  </si>
  <si>
    <t>MU</t>
  </si>
  <si>
    <t>Mauritius</t>
  </si>
  <si>
    <t>/32.8</t>
  </si>
  <si>
    <t>Lithuania</t>
  </si>
  <si>
    <t>Destination Economy</t>
  </si>
  <si>
    <t>Source Economy</t>
  </si>
  <si>
    <t>VG</t>
  </si>
  <si>
    <t>British Virgin Islands</t>
  </si>
  <si>
    <t>V4 Allocations</t>
  </si>
  <si>
    <t>V6 Allocations</t>
  </si>
  <si>
    <t>YEAR</t>
  </si>
  <si>
    <t>apnic</t>
  </si>
  <si>
    <t>arin</t>
  </si>
  <si>
    <t>lacnic</t>
  </si>
  <si>
    <t>ripencc</t>
  </si>
  <si>
    <t>afrinic</t>
  </si>
  <si>
    <t>V6 Allocations, Transfers and Reassignments</t>
  </si>
  <si>
    <t>V4 Allocations, Transfers and Reassignments</t>
  </si>
  <si>
    <t>Allocations, Transfers and Reassignments</t>
  </si>
  <si>
    <t>Addresses (/32s): Allocated, Tranferred and Reassigned</t>
  </si>
  <si>
    <t>/30.1</t>
  </si>
  <si>
    <t>/32.5</t>
  </si>
  <si>
    <t>/28.2</t>
  </si>
  <si>
    <t>/27.7</t>
  </si>
  <si>
    <t>Vietnam</t>
  </si>
  <si>
    <t>Advertised /48s</t>
  </si>
  <si>
    <t>Deployment</t>
  </si>
  <si>
    <t>Annual Change (M)</t>
  </si>
  <si>
    <t>Address Span (B)</t>
  </si>
  <si>
    <t xml:space="preserve">UK </t>
  </si>
  <si>
    <t xml:space="preserve">USA </t>
  </si>
  <si>
    <t>/33.2</t>
  </si>
  <si>
    <t>/25.5</t>
  </si>
  <si>
    <t>/27.8</t>
  </si>
  <si>
    <t>Colombia</t>
  </si>
  <si>
    <t>Mexico</t>
  </si>
  <si>
    <t>Rwanda</t>
  </si>
  <si>
    <t>AE</t>
  </si>
  <si>
    <t>UAE</t>
  </si>
  <si>
    <t>Recieving RIR</t>
  </si>
  <si>
    <t>RO</t>
  </si>
  <si>
    <t>Romania</t>
  </si>
  <si>
    <t>Russian Federation</t>
  </si>
  <si>
    <t>BG</t>
  </si>
  <si>
    <t>Bulgaria</t>
  </si>
  <si>
    <t>LV</t>
  </si>
  <si>
    <t>Latvia</t>
  </si>
  <si>
    <t>DK</t>
  </si>
  <si>
    <t>Denmark</t>
  </si>
  <si>
    <t>NZ</t>
  </si>
  <si>
    <t>New Zealand</t>
  </si>
  <si>
    <t>IE</t>
  </si>
  <si>
    <t>Ireland</t>
  </si>
  <si>
    <t>Address Span (M)</t>
  </si>
  <si>
    <t>Republic of Korea</t>
  </si>
  <si>
    <t>/27.3</t>
  </si>
  <si>
    <t>/28.5</t>
  </si>
  <si>
    <t>Moldova</t>
  </si>
  <si>
    <t xml:space="preserve">Iran </t>
  </si>
  <si>
    <t>Prefixes</t>
  </si>
  <si>
    <t>TW</t>
  </si>
  <si>
    <t>Taiwan</t>
  </si>
  <si>
    <t>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</si>
</sst>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0.0"/>
    <numFmt numFmtId="166" formatCode="0.0%"/>
    <numFmt numFmtId="167" formatCode="_(* #,##0.0_);_(* \(#,##0.0\);_(* &quot;-&quot;??_);_(@_)"/>
    <numFmt numFmtId="168" formatCode="_(* #,##0_);_(* \(#,##0\);_(* &quot;-&quot;??_);_(@_)"/>
    <numFmt numFmtId="169" formatCode="0.0000%"/>
    <numFmt numFmtId="170" formatCode="0.000000000000%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2"/>
      <color rgb="FF00B0F0"/>
      <name val="Garamond"/>
      <family val="1"/>
    </font>
    <font>
      <sz val="12"/>
      <color rgb="FF00B0F0"/>
      <name val="Garamond"/>
      <family val="1"/>
    </font>
    <font>
      <b/>
      <sz val="12"/>
      <color rgb="FFFF0000"/>
      <name val="Garamond"/>
      <family val="1"/>
    </font>
    <font>
      <sz val="12"/>
      <color rgb="FFFF0000"/>
      <name val="Garamond"/>
      <family val="1"/>
    </font>
    <font>
      <b/>
      <sz val="12"/>
      <color rgb="FF00B050"/>
      <name val="Garamond"/>
      <family val="1"/>
    </font>
    <font>
      <sz val="12"/>
      <color rgb="FF00B050"/>
      <name val="Garamond"/>
      <family val="1"/>
    </font>
    <font>
      <b/>
      <sz val="14"/>
      <color theme="1"/>
      <name val="Garamond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b/>
      <sz val="12"/>
      <color rgb="FF365F91"/>
      <name val="Garamond"/>
      <family val="1"/>
    </font>
    <font>
      <sz val="12"/>
      <color rgb="FF365F91"/>
      <name val="Garamond"/>
      <family val="1"/>
    </font>
    <font>
      <sz val="12"/>
      <color rgb="FF0070C0"/>
      <name val="Garamond"/>
      <family val="1"/>
    </font>
    <font>
      <u/>
      <sz val="12"/>
      <color theme="10"/>
      <name val="Calibri"/>
      <family val="2"/>
      <scheme val="minor"/>
    </font>
    <font>
      <sz val="10"/>
      <color theme="1"/>
      <name val="Garamond"/>
      <family val="1"/>
    </font>
    <font>
      <sz val="12"/>
      <color theme="1"/>
      <name val="Verdana"/>
      <family val="2"/>
    </font>
    <font>
      <sz val="14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165" fontId="4" fillId="0" borderId="0" xfId="0" applyNumberFormat="1" applyFont="1"/>
    <xf numFmtId="167" fontId="4" fillId="0" borderId="0" xfId="1" applyNumberFormat="1" applyFont="1"/>
    <xf numFmtId="168" fontId="4" fillId="0" borderId="0" xfId="1" applyNumberFormat="1" applyFont="1"/>
    <xf numFmtId="0" fontId="2" fillId="0" borderId="0" xfId="0" applyFont="1" applyAlignment="1">
      <alignment horizontal="center"/>
    </xf>
    <xf numFmtId="43" fontId="4" fillId="0" borderId="0" xfId="0" applyNumberFormat="1" applyFont="1"/>
    <xf numFmtId="0" fontId="3" fillId="0" borderId="0" xfId="0" applyFont="1" applyAlignment="1">
      <alignment horizontal="center"/>
    </xf>
    <xf numFmtId="168" fontId="4" fillId="0" borderId="0" xfId="0" applyNumberFormat="1" applyFont="1"/>
    <xf numFmtId="166" fontId="4" fillId="0" borderId="0" xfId="2" applyNumberFormat="1" applyFont="1"/>
    <xf numFmtId="10" fontId="4" fillId="0" borderId="0" xfId="2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166" fontId="6" fillId="0" borderId="0" xfId="2" applyNumberFormat="1" applyFont="1"/>
    <xf numFmtId="0" fontId="7" fillId="0" borderId="0" xfId="0" applyFont="1"/>
    <xf numFmtId="166" fontId="8" fillId="0" borderId="0" xfId="2" applyNumberFormat="1" applyFont="1"/>
    <xf numFmtId="0" fontId="9" fillId="0" borderId="0" xfId="0" applyFont="1"/>
    <xf numFmtId="166" fontId="10" fillId="0" borderId="0" xfId="2" applyNumberFormat="1" applyFont="1"/>
    <xf numFmtId="2" fontId="4" fillId="0" borderId="0" xfId="0" applyNumberFormat="1" applyFont="1" applyAlignment="1">
      <alignment horizontal="center"/>
    </xf>
    <xf numFmtId="168" fontId="4" fillId="0" borderId="0" xfId="1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0" fontId="4" fillId="0" borderId="0" xfId="0" applyFont="1" applyAlignment="1">
      <alignment horizontal="left"/>
    </xf>
    <xf numFmtId="168" fontId="0" fillId="0" borderId="0" xfId="1" applyNumberFormat="1" applyFont="1"/>
    <xf numFmtId="168" fontId="3" fillId="0" borderId="0" xfId="1" applyNumberFormat="1" applyFont="1"/>
    <xf numFmtId="0" fontId="3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166" fontId="4" fillId="0" borderId="0" xfId="2" applyNumberFormat="1" applyFont="1" applyAlignment="1">
      <alignment vertical="top"/>
    </xf>
    <xf numFmtId="0" fontId="3" fillId="0" borderId="1" xfId="0" applyFont="1" applyBorder="1"/>
    <xf numFmtId="165" fontId="4" fillId="0" borderId="1" xfId="0" applyNumberFormat="1" applyFont="1" applyBorder="1"/>
    <xf numFmtId="168" fontId="3" fillId="0" borderId="1" xfId="1" applyNumberFormat="1" applyFont="1" applyBorder="1"/>
    <xf numFmtId="165" fontId="0" fillId="0" borderId="0" xfId="0" applyNumberFormat="1"/>
    <xf numFmtId="0" fontId="11" fillId="0" borderId="0" xfId="0" applyFont="1"/>
    <xf numFmtId="0" fontId="3" fillId="0" borderId="2" xfId="0" applyFont="1" applyBorder="1" applyAlignment="1">
      <alignment horizontal="left"/>
    </xf>
    <xf numFmtId="0" fontId="4" fillId="0" borderId="2" xfId="0" applyFont="1" applyBorder="1"/>
    <xf numFmtId="168" fontId="4" fillId="0" borderId="2" xfId="1" applyNumberFormat="1" applyFont="1" applyBorder="1"/>
    <xf numFmtId="0" fontId="1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7" fontId="1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168" fontId="4" fillId="0" borderId="0" xfId="1" applyNumberFormat="1" applyFont="1" applyAlignment="1">
      <alignment horizontal="right" vertical="center" wrapText="1"/>
    </xf>
    <xf numFmtId="168" fontId="4" fillId="0" borderId="0" xfId="1" applyNumberFormat="1" applyFont="1" applyAlignment="1">
      <alignment vertical="center"/>
    </xf>
    <xf numFmtId="168" fontId="12" fillId="0" borderId="0" xfId="1" applyNumberFormat="1" applyFont="1" applyAlignment="1">
      <alignment horizontal="right" vertical="center" wrapText="1"/>
    </xf>
    <xf numFmtId="168" fontId="15" fillId="0" borderId="0" xfId="1" applyNumberFormat="1" applyFont="1" applyAlignment="1">
      <alignment horizontal="right" vertical="center" wrapText="1"/>
    </xf>
    <xf numFmtId="168" fontId="8" fillId="0" borderId="0" xfId="1" applyNumberFormat="1" applyFont="1" applyAlignment="1">
      <alignment horizontal="right" vertical="center" wrapText="1"/>
    </xf>
    <xf numFmtId="168" fontId="10" fillId="0" borderId="0" xfId="1" applyNumberFormat="1" applyFont="1" applyAlignment="1">
      <alignment horizontal="right" vertical="center" wrapText="1"/>
    </xf>
    <xf numFmtId="43" fontId="8" fillId="0" borderId="0" xfId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15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>
      <alignment horizontal="right" vertical="center" wrapText="1"/>
    </xf>
    <xf numFmtId="10" fontId="4" fillId="0" borderId="0" xfId="2" applyNumberFormat="1" applyFont="1" applyAlignment="1">
      <alignment vertical="top"/>
    </xf>
    <xf numFmtId="3" fontId="4" fillId="0" borderId="0" xfId="0" applyNumberFormat="1" applyFont="1"/>
    <xf numFmtId="10" fontId="3" fillId="0" borderId="0" xfId="2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7" fillId="0" borderId="0" xfId="3"/>
    <xf numFmtId="168" fontId="18" fillId="0" borderId="0" xfId="1" applyNumberFormat="1" applyFont="1"/>
    <xf numFmtId="169" fontId="4" fillId="0" borderId="0" xfId="2" applyNumberFormat="1" applyFont="1"/>
    <xf numFmtId="170" fontId="4" fillId="0" borderId="0" xfId="2" applyNumberFormat="1" applyFont="1"/>
    <xf numFmtId="0" fontId="19" fillId="0" borderId="0" xfId="0" applyFont="1"/>
    <xf numFmtId="14" fontId="4" fillId="0" borderId="0" xfId="0" applyNumberFormat="1" applyFont="1"/>
    <xf numFmtId="164" fontId="4" fillId="0" borderId="0" xfId="0" applyNumberFormat="1" applyFont="1"/>
    <xf numFmtId="4" fontId="4" fillId="0" borderId="0" xfId="1" applyNumberFormat="1" applyFont="1" applyAlignment="1">
      <alignment horizontal="right" vertical="center" wrapText="1"/>
    </xf>
    <xf numFmtId="3" fontId="4" fillId="0" borderId="0" xfId="1" applyNumberFormat="1" applyFont="1" applyAlignment="1">
      <alignment horizontal="right" vertical="center" wrapText="1"/>
    </xf>
    <xf numFmtId="0" fontId="20" fillId="0" borderId="0" xfId="0" applyFont="1"/>
    <xf numFmtId="168" fontId="4" fillId="0" borderId="1" xfId="1" applyNumberFormat="1" applyFont="1" applyBorder="1"/>
    <xf numFmtId="168" fontId="3" fillId="0" borderId="0" xfId="1" applyNumberFormat="1" applyFont="1" applyBorder="1"/>
    <xf numFmtId="168" fontId="3" fillId="0" borderId="1" xfId="0" applyNumberFormat="1" applyFont="1" applyBorder="1"/>
    <xf numFmtId="3" fontId="4" fillId="0" borderId="0" xfId="1" applyNumberFormat="1" applyFont="1"/>
    <xf numFmtId="165" fontId="4" fillId="0" borderId="0" xfId="0" applyNumberFormat="1" applyFont="1" applyAlignment="1">
      <alignment horizontal="right"/>
    </xf>
    <xf numFmtId="165" fontId="3" fillId="0" borderId="1" xfId="0" applyNumberFormat="1" applyFont="1" applyBorder="1"/>
    <xf numFmtId="3" fontId="4" fillId="0" borderId="0" xfId="1" applyNumberFormat="1" applyFont="1" applyAlignment="1">
      <alignment vertical="center"/>
    </xf>
    <xf numFmtId="43" fontId="12" fillId="0" borderId="0" xfId="1" applyFont="1" applyAlignment="1">
      <alignment horizontal="right" vertical="center" wrapText="1"/>
    </xf>
    <xf numFmtId="43" fontId="4" fillId="0" borderId="0" xfId="1" applyFont="1" applyAlignment="1">
      <alignment vertical="center"/>
    </xf>
    <xf numFmtId="43" fontId="16" fillId="0" borderId="0" xfId="1" applyFont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9" fontId="0" fillId="0" borderId="0" xfId="2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0" fillId="0" borderId="0" xfId="1" applyFont="1" applyAlignment="1">
      <alignment horizontal="right" vertical="center" wrapText="1"/>
    </xf>
    <xf numFmtId="168" fontId="6" fillId="0" borderId="0" xfId="1" applyNumberFormat="1" applyFont="1"/>
    <xf numFmtId="168" fontId="8" fillId="0" borderId="0" xfId="1" applyNumberFormat="1" applyFont="1"/>
    <xf numFmtId="168" fontId="10" fillId="0" borderId="0" xfId="1" applyNumberFormat="1" applyFont="1"/>
    <xf numFmtId="9" fontId="4" fillId="0" borderId="0" xfId="2" applyFont="1"/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A0CA-2CA4-8F49-99F4-DE57C07B28D6}">
  <dimension ref="A1:P19"/>
  <sheetViews>
    <sheetView workbookViewId="0">
      <selection sqref="A1:P4"/>
    </sheetView>
  </sheetViews>
  <sheetFormatPr baseColWidth="10" defaultRowHeight="16" x14ac:dyDescent="0.2"/>
  <cols>
    <col min="1" max="1" width="18.5" style="4" bestFit="1" customWidth="1"/>
    <col min="2" max="6" width="5.6640625" style="3" bestFit="1" customWidth="1"/>
    <col min="7" max="14" width="6.33203125" style="3" bestFit="1" customWidth="1"/>
    <col min="15" max="15" width="7" style="3" bestFit="1" customWidth="1"/>
    <col min="16" max="16" width="6.33203125" style="3" bestFit="1" customWidth="1"/>
    <col min="17" max="16384" width="10.83203125" style="3"/>
  </cols>
  <sheetData>
    <row r="1" spans="1:16" s="2" customFormat="1" x14ac:dyDescent="0.2">
      <c r="A1" s="4"/>
      <c r="B1" s="2">
        <v>2010</v>
      </c>
      <c r="C1" s="2">
        <v>2011</v>
      </c>
      <c r="D1" s="2">
        <v>2012</v>
      </c>
      <c r="E1" s="2">
        <v>2013</v>
      </c>
      <c r="F1" s="2">
        <v>2014</v>
      </c>
      <c r="G1" s="2">
        <v>2015</v>
      </c>
      <c r="H1" s="2">
        <v>2016</v>
      </c>
      <c r="I1" s="2">
        <v>2017</v>
      </c>
      <c r="J1" s="2">
        <v>2018</v>
      </c>
      <c r="K1" s="2">
        <v>2019</v>
      </c>
      <c r="L1" s="2">
        <v>2020</v>
      </c>
      <c r="M1" s="2">
        <v>2021</v>
      </c>
      <c r="N1" s="2">
        <v>2022</v>
      </c>
      <c r="O1" s="2">
        <v>2023</v>
      </c>
      <c r="P1" s="2">
        <v>2024</v>
      </c>
    </row>
    <row r="2" spans="1:16" ht="17" x14ac:dyDescent="0.2">
      <c r="A2" s="17" t="s">
        <v>176</v>
      </c>
      <c r="B2" s="34">
        <v>3.2268848719999998</v>
      </c>
      <c r="C2" s="34">
        <v>3.394881088</v>
      </c>
      <c r="D2" s="34">
        <v>3.483331008</v>
      </c>
      <c r="E2" s="34">
        <v>3.5371950000000001</v>
      </c>
      <c r="F2" s="34">
        <v>3.5930579119999999</v>
      </c>
      <c r="G2" s="34">
        <v>3.623653816</v>
      </c>
      <c r="H2" s="34">
        <v>3.6430255919999999</v>
      </c>
      <c r="I2" s="34">
        <v>3.6568246320000002</v>
      </c>
      <c r="J2" s="34">
        <v>3.657</v>
      </c>
      <c r="K2" s="34">
        <v>3.6816796479999998</v>
      </c>
      <c r="L2" s="34">
        <v>3.6839138880000002</v>
      </c>
      <c r="M2" s="34">
        <v>3.6849756239999998</v>
      </c>
      <c r="N2" s="34">
        <v>3.6865218959999999</v>
      </c>
      <c r="O2" s="81">
        <f>3686113784/1000000000</f>
        <v>3.6861137839999998</v>
      </c>
      <c r="P2" s="81">
        <f>3687386072/1000000000</f>
        <v>3.6873860719999998</v>
      </c>
    </row>
    <row r="3" spans="1:16" ht="17" x14ac:dyDescent="0.2">
      <c r="A3" s="17" t="s">
        <v>175</v>
      </c>
      <c r="B3" s="35">
        <v>241.70124799999999</v>
      </c>
      <c r="C3" s="35">
        <v>167.996216</v>
      </c>
      <c r="D3" s="35">
        <v>88.449920000000006</v>
      </c>
      <c r="E3" s="35">
        <v>53.863992000000003</v>
      </c>
      <c r="F3" s="35">
        <v>55.862912000000001</v>
      </c>
      <c r="G3" s="35">
        <v>30.595904000000001</v>
      </c>
      <c r="H3" s="35">
        <v>19.371776000000001</v>
      </c>
      <c r="I3" s="35">
        <v>13.211264</v>
      </c>
      <c r="J3" s="35">
        <v>0.58777599999999997</v>
      </c>
      <c r="K3" s="35">
        <v>24.855015999999999</v>
      </c>
      <c r="L3" s="35">
        <v>2.2342399999999998</v>
      </c>
      <c r="M3" s="35">
        <v>1.061736</v>
      </c>
      <c r="N3" s="35">
        <v>1.6</v>
      </c>
      <c r="O3" s="35">
        <f>-409904/1000000</f>
        <v>-0.40990399999999999</v>
      </c>
      <c r="P3" s="35">
        <f>1223136/1000000</f>
        <v>1.223136</v>
      </c>
    </row>
    <row r="4" spans="1:16" ht="17" x14ac:dyDescent="0.2">
      <c r="A4" s="17" t="s">
        <v>0</v>
      </c>
      <c r="B4" s="36">
        <v>8.0966961649123703E-2</v>
      </c>
      <c r="C4" s="36">
        <v>5.2061422289254797E-2</v>
      </c>
      <c r="D4" s="36">
        <v>2.6053908136178E-2</v>
      </c>
      <c r="E4" s="36">
        <v>1.54633573083618E-2</v>
      </c>
      <c r="F4" s="36">
        <v>1.57929975588001E-2</v>
      </c>
      <c r="G4" s="70">
        <v>8.5152827339121401E-3</v>
      </c>
      <c r="H4" s="70">
        <v>5.3459234749371502E-3</v>
      </c>
      <c r="I4" s="70">
        <v>3.6264537995592499E-3</v>
      </c>
      <c r="J4" s="70">
        <v>1.6075982578520301E-4</v>
      </c>
      <c r="K4" s="70">
        <v>6.7968848663126202E-3</v>
      </c>
      <c r="L4" s="70">
        <v>6.0685345103659596E-4</v>
      </c>
      <c r="M4" s="70">
        <v>2.8820869115820101E-4</v>
      </c>
      <c r="N4" s="13">
        <f>(N3*1000000)/(M2*1000000000)</f>
        <v>4.3419554516977181E-4</v>
      </c>
      <c r="O4" s="13">
        <f>(O2-N2)/N2</f>
        <v>-1.1070380470083258E-4</v>
      </c>
      <c r="P4" s="13">
        <f>(P2-O2)/O2</f>
        <v>3.4515700668886633E-4</v>
      </c>
    </row>
    <row r="7" spans="1:16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6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1:16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16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16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6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6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6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6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A178-3ED9-2E4E-8214-4D04DDB25195}">
  <dimension ref="A1:D12"/>
  <sheetViews>
    <sheetView workbookViewId="0">
      <selection sqref="A1:D12"/>
    </sheetView>
  </sheetViews>
  <sheetFormatPr baseColWidth="10" defaultRowHeight="16" x14ac:dyDescent="0.2"/>
  <cols>
    <col min="1" max="1" width="14" style="2" bestFit="1" customWidth="1"/>
    <col min="2" max="2" width="6.6640625" style="3" bestFit="1" customWidth="1"/>
    <col min="3" max="3" width="8.6640625" style="3" bestFit="1" customWidth="1"/>
    <col min="4" max="4" width="5.6640625" style="3" bestFit="1" customWidth="1"/>
    <col min="5" max="16384" width="10.83203125" style="3"/>
  </cols>
  <sheetData>
    <row r="1" spans="1:4" s="2" customFormat="1" x14ac:dyDescent="0.2">
      <c r="A1" s="2" t="s">
        <v>52</v>
      </c>
      <c r="B1" s="18" t="s">
        <v>53</v>
      </c>
      <c r="C1" s="18" t="s">
        <v>54</v>
      </c>
      <c r="D1" s="18" t="s">
        <v>55</v>
      </c>
    </row>
    <row r="2" spans="1:4" x14ac:dyDescent="0.2">
      <c r="A2" s="19" t="s">
        <v>56</v>
      </c>
      <c r="B2" s="20"/>
      <c r="C2" s="20"/>
      <c r="D2" s="20"/>
    </row>
    <row r="3" spans="1:4" x14ac:dyDescent="0.2">
      <c r="A3" s="19" t="s">
        <v>57</v>
      </c>
      <c r="B3" s="100">
        <v>955</v>
      </c>
      <c r="C3" s="100">
        <v>23011</v>
      </c>
      <c r="D3" s="21">
        <v>3.9849999999999997E-2</v>
      </c>
    </row>
    <row r="4" spans="1:4" x14ac:dyDescent="0.2">
      <c r="A4" s="19" t="s">
        <v>58</v>
      </c>
      <c r="B4" s="100">
        <v>459</v>
      </c>
      <c r="C4" s="100">
        <v>11172</v>
      </c>
      <c r="D4" s="21">
        <v>3.9460000000000002E-2</v>
      </c>
    </row>
    <row r="5" spans="1:4" x14ac:dyDescent="0.2">
      <c r="B5" s="7"/>
      <c r="C5" s="7"/>
      <c r="D5" s="12"/>
    </row>
    <row r="6" spans="1:4" x14ac:dyDescent="0.2">
      <c r="A6" s="22" t="s">
        <v>48</v>
      </c>
      <c r="B6" s="101"/>
      <c r="C6" s="101"/>
      <c r="D6" s="23"/>
    </row>
    <row r="7" spans="1:4" x14ac:dyDescent="0.2">
      <c r="A7" s="22" t="s">
        <v>57</v>
      </c>
      <c r="B7" s="101">
        <v>971</v>
      </c>
      <c r="C7" s="101">
        <v>80908</v>
      </c>
      <c r="D7" s="23">
        <v>1.1860000000000001E-2</v>
      </c>
    </row>
    <row r="8" spans="1:4" x14ac:dyDescent="0.2">
      <c r="A8" s="22" t="s">
        <v>58</v>
      </c>
      <c r="B8" s="101">
        <v>464</v>
      </c>
      <c r="C8" s="101">
        <v>28811</v>
      </c>
      <c r="D8" s="23">
        <v>1.585E-2</v>
      </c>
    </row>
    <row r="9" spans="1:4" x14ac:dyDescent="0.2">
      <c r="B9" s="7"/>
      <c r="C9" s="7"/>
      <c r="D9" s="12"/>
    </row>
    <row r="10" spans="1:4" x14ac:dyDescent="0.2">
      <c r="A10" s="24" t="s">
        <v>49</v>
      </c>
      <c r="B10" s="102"/>
      <c r="C10" s="102"/>
      <c r="D10" s="25"/>
    </row>
    <row r="11" spans="1:4" x14ac:dyDescent="0.2">
      <c r="A11" s="24" t="s">
        <v>57</v>
      </c>
      <c r="B11" s="102">
        <v>2539</v>
      </c>
      <c r="C11" s="102">
        <v>130589</v>
      </c>
      <c r="D11" s="25">
        <v>1.907E-2</v>
      </c>
    </row>
    <row r="12" spans="1:4" x14ac:dyDescent="0.2">
      <c r="A12" s="24" t="s">
        <v>58</v>
      </c>
      <c r="B12" s="102">
        <v>1872</v>
      </c>
      <c r="C12" s="102">
        <v>46143</v>
      </c>
      <c r="D12" s="25">
        <v>3.8989999999999997E-2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0FF5-2E7C-DB47-A786-1AC0C17DBC8E}">
  <dimension ref="A1:F23"/>
  <sheetViews>
    <sheetView workbookViewId="0">
      <selection activeCell="C23" sqref="C23"/>
    </sheetView>
  </sheetViews>
  <sheetFormatPr baseColWidth="10" defaultRowHeight="16" x14ac:dyDescent="0.2"/>
  <cols>
    <col min="1" max="1" width="3.1640625" style="14" bestFit="1" customWidth="1"/>
    <col min="2" max="2" width="4.1640625" style="3" bestFit="1" customWidth="1"/>
    <col min="3" max="3" width="13.6640625" style="3" bestFit="1" customWidth="1"/>
    <col min="4" max="4" width="7.83203125" style="3" bestFit="1" customWidth="1"/>
    <col min="5" max="5" width="10.33203125" style="14" bestFit="1" customWidth="1"/>
    <col min="6" max="6" width="16" style="3" bestFit="1" customWidth="1"/>
    <col min="7" max="16384" width="10.83203125" style="3"/>
  </cols>
  <sheetData>
    <row r="1" spans="1:6" s="2" customFormat="1" x14ac:dyDescent="0.2">
      <c r="B1" s="2" t="s">
        <v>13</v>
      </c>
      <c r="C1" s="18" t="s">
        <v>66</v>
      </c>
      <c r="D1" s="10" t="s">
        <v>67</v>
      </c>
      <c r="E1" s="18" t="s">
        <v>68</v>
      </c>
      <c r="F1" s="2" t="s">
        <v>69</v>
      </c>
    </row>
    <row r="2" spans="1:6" x14ac:dyDescent="0.2">
      <c r="A2" s="14">
        <v>1</v>
      </c>
      <c r="B2" s="3" t="s">
        <v>21</v>
      </c>
      <c r="C2" s="7">
        <v>1611699808</v>
      </c>
      <c r="D2" s="12">
        <v>0.43708463842133899</v>
      </c>
      <c r="E2" s="26">
        <v>4.7022848462266298</v>
      </c>
      <c r="F2" s="3" t="s">
        <v>126</v>
      </c>
    </row>
    <row r="3" spans="1:6" x14ac:dyDescent="0.2">
      <c r="A3" s="14">
        <v>2</v>
      </c>
      <c r="B3" s="3" t="s">
        <v>17</v>
      </c>
      <c r="C3" s="7">
        <v>343161088</v>
      </c>
      <c r="D3" s="12">
        <v>9.3063509298843994E-2</v>
      </c>
      <c r="E3" s="26">
        <v>0.24085488377901201</v>
      </c>
      <c r="F3" s="3" t="s">
        <v>18</v>
      </c>
    </row>
    <row r="4" spans="1:6" x14ac:dyDescent="0.2">
      <c r="A4" s="14">
        <v>3</v>
      </c>
      <c r="B4" s="3" t="s">
        <v>22</v>
      </c>
      <c r="C4" s="7">
        <v>189000960</v>
      </c>
      <c r="D4" s="12">
        <v>5.1256081221104102E-2</v>
      </c>
      <c r="E4" s="26">
        <v>1.5456260101923101</v>
      </c>
      <c r="F4" s="3" t="s">
        <v>23</v>
      </c>
    </row>
    <row r="5" spans="1:6" x14ac:dyDescent="0.2">
      <c r="A5" s="14">
        <v>4</v>
      </c>
      <c r="B5" s="3" t="s">
        <v>19</v>
      </c>
      <c r="C5" s="7">
        <v>134198664</v>
      </c>
      <c r="D5" s="12">
        <v>3.6393982452510597E-2</v>
      </c>
      <c r="E5" s="26">
        <v>1.97131120190821</v>
      </c>
      <c r="F5" s="3" t="s">
        <v>129</v>
      </c>
    </row>
    <row r="6" spans="1:6" x14ac:dyDescent="0.2">
      <c r="A6" s="14">
        <v>5</v>
      </c>
      <c r="B6" s="3" t="s">
        <v>31</v>
      </c>
      <c r="C6" s="7">
        <v>124111552</v>
      </c>
      <c r="D6" s="12">
        <v>3.3658409935003901E-2</v>
      </c>
      <c r="E6" s="26">
        <v>1.4912845057092901</v>
      </c>
      <c r="F6" s="3" t="s">
        <v>32</v>
      </c>
    </row>
    <row r="7" spans="1:6" x14ac:dyDescent="0.2">
      <c r="A7" s="14">
        <v>6</v>
      </c>
      <c r="B7" s="3" t="s">
        <v>59</v>
      </c>
      <c r="C7" s="7">
        <v>112504320</v>
      </c>
      <c r="D7" s="12">
        <v>3.0510588748570801E-2</v>
      </c>
      <c r="E7" s="26">
        <v>2.1754641087439701</v>
      </c>
      <c r="F7" s="3" t="s">
        <v>202</v>
      </c>
    </row>
    <row r="8" spans="1:6" x14ac:dyDescent="0.2">
      <c r="A8" s="14">
        <v>7</v>
      </c>
      <c r="B8" s="3" t="s">
        <v>60</v>
      </c>
      <c r="C8" s="7">
        <v>87145472</v>
      </c>
      <c r="D8" s="12">
        <v>2.3633400544015502E-2</v>
      </c>
      <c r="E8" s="26">
        <v>0.39929965570287901</v>
      </c>
      <c r="F8" s="3" t="s">
        <v>61</v>
      </c>
    </row>
    <row r="9" spans="1:6" x14ac:dyDescent="0.2">
      <c r="A9" s="14">
        <v>8</v>
      </c>
      <c r="B9" s="3" t="s">
        <v>62</v>
      </c>
      <c r="C9" s="7">
        <v>82068336</v>
      </c>
      <c r="D9" s="12">
        <v>2.2256507563225399E-2</v>
      </c>
      <c r="E9" s="26">
        <v>1.2636536254414099</v>
      </c>
      <c r="F9" s="3" t="s">
        <v>63</v>
      </c>
    </row>
    <row r="10" spans="1:6" x14ac:dyDescent="0.2">
      <c r="A10" s="14">
        <v>9</v>
      </c>
      <c r="B10" s="3" t="s">
        <v>64</v>
      </c>
      <c r="C10" s="7">
        <v>67990016</v>
      </c>
      <c r="D10" s="12">
        <v>1.8438540112812998E-2</v>
      </c>
      <c r="E10" s="26">
        <v>1.7310664303651599</v>
      </c>
      <c r="F10" s="3" t="s">
        <v>65</v>
      </c>
    </row>
    <row r="11" spans="1:6" x14ac:dyDescent="0.2">
      <c r="A11" s="14">
        <v>10</v>
      </c>
      <c r="B11" s="3" t="s">
        <v>38</v>
      </c>
      <c r="C11" s="7">
        <v>54034240</v>
      </c>
      <c r="D11" s="12">
        <v>1.4653805960354E-2</v>
      </c>
      <c r="E11" s="26">
        <v>0.92201739048054798</v>
      </c>
      <c r="F11" s="3" t="s">
        <v>39</v>
      </c>
    </row>
    <row r="12" spans="1:6" x14ac:dyDescent="0.2">
      <c r="A12" s="14">
        <v>11</v>
      </c>
      <c r="B12" s="3" t="s">
        <v>27</v>
      </c>
      <c r="C12" s="7">
        <v>48072288</v>
      </c>
      <c r="D12" s="12">
        <v>1.30369554642067E-2</v>
      </c>
      <c r="E12" s="26">
        <v>2.7162778040772602</v>
      </c>
      <c r="F12" s="3" t="s">
        <v>28</v>
      </c>
    </row>
    <row r="13" spans="1:6" x14ac:dyDescent="0.2">
      <c r="A13" s="14">
        <v>12</v>
      </c>
      <c r="B13" s="3" t="s">
        <v>15</v>
      </c>
      <c r="C13" s="7">
        <v>46469376</v>
      </c>
      <c r="D13" s="12">
        <v>1.2602254033789201E-2</v>
      </c>
      <c r="E13" s="26">
        <v>1.731705922797</v>
      </c>
      <c r="F13" s="3" t="s">
        <v>16</v>
      </c>
    </row>
    <row r="14" spans="1:6" x14ac:dyDescent="0.2">
      <c r="A14" s="14">
        <v>13</v>
      </c>
      <c r="B14" s="3" t="s">
        <v>20</v>
      </c>
      <c r="C14" s="7">
        <v>44903168</v>
      </c>
      <c r="D14" s="12">
        <v>1.21775065380244E-2</v>
      </c>
      <c r="E14" s="26">
        <v>0.31244491415959003</v>
      </c>
      <c r="F14" s="3" t="s">
        <v>190</v>
      </c>
    </row>
    <row r="15" spans="1:6" x14ac:dyDescent="0.2">
      <c r="A15" s="14">
        <v>14</v>
      </c>
      <c r="B15" s="3" t="s">
        <v>24</v>
      </c>
      <c r="C15" s="7">
        <v>41661952</v>
      </c>
      <c r="D15" s="12">
        <v>1.12985055501397E-2</v>
      </c>
      <c r="E15" s="26">
        <v>2.8763196685933599E-2</v>
      </c>
      <c r="F15" s="3" t="s">
        <v>25</v>
      </c>
    </row>
    <row r="16" spans="1:6" x14ac:dyDescent="0.2">
      <c r="A16" s="14">
        <v>15</v>
      </c>
      <c r="B16" s="3" t="s">
        <v>208</v>
      </c>
      <c r="C16" s="7">
        <v>35718656</v>
      </c>
      <c r="D16" s="12">
        <v>9.6867144645438694E-3</v>
      </c>
      <c r="E16" s="26">
        <v>1.49059738605651</v>
      </c>
      <c r="F16" s="3" t="s">
        <v>209</v>
      </c>
    </row>
    <row r="17" spans="1:6" x14ac:dyDescent="0.2">
      <c r="A17" s="14">
        <v>16</v>
      </c>
      <c r="B17" s="3" t="s">
        <v>33</v>
      </c>
      <c r="C17" s="7">
        <v>32261184</v>
      </c>
      <c r="D17" s="12">
        <v>8.7490659697865205E-3</v>
      </c>
      <c r="E17" s="26">
        <v>0.67996263082766994</v>
      </c>
      <c r="F17" s="3" t="s">
        <v>34</v>
      </c>
    </row>
    <row r="18" spans="1:6" x14ac:dyDescent="0.2">
      <c r="A18" s="14">
        <v>17</v>
      </c>
      <c r="B18" s="3" t="s">
        <v>36</v>
      </c>
      <c r="C18" s="7">
        <v>31078888</v>
      </c>
      <c r="D18" s="12">
        <v>8.4284334195424103E-3</v>
      </c>
      <c r="E18" s="26">
        <v>2.9031876515575599</v>
      </c>
      <c r="F18" s="3" t="s">
        <v>37</v>
      </c>
    </row>
    <row r="19" spans="1:6" x14ac:dyDescent="0.2">
      <c r="A19" s="14">
        <v>18</v>
      </c>
      <c r="B19" s="3" t="s">
        <v>210</v>
      </c>
      <c r="C19" s="7">
        <v>28994816</v>
      </c>
      <c r="D19" s="12">
        <v>7.8632438898033601E-3</v>
      </c>
      <c r="E19" s="26">
        <v>0.22326891435631199</v>
      </c>
      <c r="F19" s="3" t="s">
        <v>183</v>
      </c>
    </row>
    <row r="20" spans="1:6" x14ac:dyDescent="0.2">
      <c r="A20" s="14">
        <v>19</v>
      </c>
      <c r="B20" s="3" t="s">
        <v>139</v>
      </c>
      <c r="C20" s="7">
        <v>27085824</v>
      </c>
      <c r="D20" s="12">
        <v>7.3455351490517903E-3</v>
      </c>
      <c r="E20" s="26">
        <v>0.44141758513416601</v>
      </c>
      <c r="F20" s="3" t="s">
        <v>140</v>
      </c>
    </row>
    <row r="21" spans="1:6" x14ac:dyDescent="0.2">
      <c r="A21" s="14">
        <v>20</v>
      </c>
      <c r="B21" s="3" t="s">
        <v>29</v>
      </c>
      <c r="C21" s="7">
        <v>26597376</v>
      </c>
      <c r="D21" s="12">
        <v>7.2130705818861697E-3</v>
      </c>
      <c r="E21" s="26">
        <v>4.3803796286323298</v>
      </c>
      <c r="F21" s="3" t="s">
        <v>30</v>
      </c>
    </row>
    <row r="23" spans="1:6" x14ac:dyDescent="0.2">
      <c r="C23" s="7">
        <v>3687384024</v>
      </c>
      <c r="D23" s="103">
        <v>1</v>
      </c>
      <c r="E23" s="14">
        <v>0.45</v>
      </c>
      <c r="F23" s="3" t="s">
        <v>79</v>
      </c>
    </row>
  </sheetData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9A4C-F1D4-7D4D-9C14-F6E7E8511022}">
  <dimension ref="A1:F13"/>
  <sheetViews>
    <sheetView workbookViewId="0">
      <selection sqref="A1:F13"/>
    </sheetView>
  </sheetViews>
  <sheetFormatPr baseColWidth="10" defaultRowHeight="16" x14ac:dyDescent="0.2"/>
  <cols>
    <col min="1" max="1" width="5.6640625" style="14" bestFit="1" customWidth="1"/>
    <col min="2" max="2" width="4.1640625" style="14" bestFit="1" customWidth="1"/>
    <col min="3" max="3" width="13.6640625" style="14" bestFit="1" customWidth="1"/>
    <col min="4" max="4" width="7.83203125" style="14" bestFit="1" customWidth="1"/>
    <col min="5" max="5" width="10.33203125" style="14" bestFit="1" customWidth="1"/>
    <col min="6" max="6" width="20.6640625" style="14" bestFit="1" customWidth="1"/>
    <col min="7" max="16384" width="10.83203125" style="14"/>
  </cols>
  <sheetData>
    <row r="1" spans="1:6" s="10" customFormat="1" x14ac:dyDescent="0.2">
      <c r="A1" s="10" t="s">
        <v>12</v>
      </c>
      <c r="B1" s="10" t="s">
        <v>13</v>
      </c>
      <c r="C1" s="10" t="s">
        <v>66</v>
      </c>
      <c r="D1" s="10" t="s">
        <v>67</v>
      </c>
      <c r="E1" s="10" t="s">
        <v>68</v>
      </c>
      <c r="F1" s="10" t="s">
        <v>69</v>
      </c>
    </row>
    <row r="2" spans="1:6" x14ac:dyDescent="0.2">
      <c r="A2" s="14">
        <v>1</v>
      </c>
      <c r="B2" s="14" t="s">
        <v>71</v>
      </c>
      <c r="C2" s="27">
        <v>7475456</v>
      </c>
      <c r="D2" s="28">
        <v>2.0273049401483998E-3</v>
      </c>
      <c r="E2" s="26">
        <v>68.858229783627905</v>
      </c>
      <c r="F2" s="29" t="s">
        <v>72</v>
      </c>
    </row>
    <row r="3" spans="1:6" x14ac:dyDescent="0.2">
      <c r="A3" s="14">
        <v>2</v>
      </c>
      <c r="B3" s="14" t="s">
        <v>73</v>
      </c>
      <c r="C3" s="27">
        <v>10752</v>
      </c>
      <c r="D3" s="28">
        <v>2.9158866986141799E-6</v>
      </c>
      <c r="E3" s="26">
        <v>20.325141776937599</v>
      </c>
      <c r="F3" s="29" t="s">
        <v>74</v>
      </c>
    </row>
    <row r="4" spans="1:6" x14ac:dyDescent="0.2">
      <c r="A4" s="14">
        <v>3</v>
      </c>
      <c r="B4" s="14" t="s">
        <v>75</v>
      </c>
      <c r="C4" s="27">
        <v>235264</v>
      </c>
      <c r="D4" s="28">
        <v>6.3802378000629397E-5</v>
      </c>
      <c r="E4" s="26">
        <v>7.1880232202872003</v>
      </c>
      <c r="F4" s="29" t="s">
        <v>76</v>
      </c>
    </row>
    <row r="5" spans="1:6" x14ac:dyDescent="0.2">
      <c r="A5" s="14">
        <v>4</v>
      </c>
      <c r="B5" s="14" t="s">
        <v>154</v>
      </c>
      <c r="C5" s="27">
        <v>166144</v>
      </c>
      <c r="D5" s="28">
        <v>4.50573920809668E-5</v>
      </c>
      <c r="E5" s="26">
        <v>5.2120337547447999</v>
      </c>
      <c r="F5" s="29" t="s">
        <v>155</v>
      </c>
    </row>
    <row r="6" spans="1:6" x14ac:dyDescent="0.2">
      <c r="A6" s="14">
        <v>5</v>
      </c>
      <c r="B6" s="14" t="s">
        <v>21</v>
      </c>
      <c r="C6" s="27">
        <v>1611699808</v>
      </c>
      <c r="D6" s="28">
        <v>0.43708463842133899</v>
      </c>
      <c r="E6" s="26">
        <v>4.7024197113600303</v>
      </c>
      <c r="F6" s="29" t="s">
        <v>126</v>
      </c>
    </row>
    <row r="7" spans="1:6" x14ac:dyDescent="0.2">
      <c r="A7" s="14">
        <v>6</v>
      </c>
      <c r="B7" s="14" t="s">
        <v>29</v>
      </c>
      <c r="C7" s="27">
        <v>26597376</v>
      </c>
      <c r="D7" s="28">
        <v>7.2130705818861697E-3</v>
      </c>
      <c r="E7" s="26">
        <v>4.3805253591561701</v>
      </c>
      <c r="F7" s="29" t="s">
        <v>30</v>
      </c>
    </row>
    <row r="8" spans="1:6" x14ac:dyDescent="0.2">
      <c r="A8" s="14">
        <v>7</v>
      </c>
      <c r="B8" s="14" t="s">
        <v>148</v>
      </c>
      <c r="C8" s="27">
        <v>4780032</v>
      </c>
      <c r="D8" s="28">
        <v>1.29631991515533E-3</v>
      </c>
      <c r="E8" s="26">
        <v>3.6695690358003201</v>
      </c>
      <c r="F8" s="29" t="s">
        <v>149</v>
      </c>
    </row>
    <row r="9" spans="1:6" x14ac:dyDescent="0.2">
      <c r="A9" s="14">
        <v>8</v>
      </c>
      <c r="B9" s="14" t="s">
        <v>36</v>
      </c>
      <c r="C9" s="27">
        <v>31078888</v>
      </c>
      <c r="D9" s="28">
        <v>8.4284334195424103E-3</v>
      </c>
      <c r="E9" s="26">
        <v>2.903277420512</v>
      </c>
      <c r="F9" s="29" t="s">
        <v>37</v>
      </c>
    </row>
    <row r="10" spans="1:6" x14ac:dyDescent="0.2">
      <c r="A10" s="14">
        <v>9</v>
      </c>
      <c r="B10" s="14" t="s">
        <v>143</v>
      </c>
      <c r="C10" s="27">
        <v>25444472</v>
      </c>
      <c r="D10" s="28">
        <v>6.90040898977502E-3</v>
      </c>
      <c r="E10" s="26">
        <v>2.8657244250045899</v>
      </c>
      <c r="F10" s="29" t="s">
        <v>144</v>
      </c>
    </row>
    <row r="11" spans="1:6" x14ac:dyDescent="0.2">
      <c r="A11" s="14">
        <v>10</v>
      </c>
      <c r="B11" s="14" t="s">
        <v>77</v>
      </c>
      <c r="C11" s="27">
        <v>15542032</v>
      </c>
      <c r="D11" s="28">
        <v>4.2149185619639101E-3</v>
      </c>
      <c r="E11" s="26">
        <v>2.8078887383153202</v>
      </c>
      <c r="F11" s="29" t="s">
        <v>78</v>
      </c>
    </row>
    <row r="12" spans="1:6" x14ac:dyDescent="0.2">
      <c r="C12" s="27"/>
      <c r="D12" s="28"/>
      <c r="E12" s="26"/>
      <c r="F12" s="29"/>
    </row>
    <row r="13" spans="1:6" x14ac:dyDescent="0.2">
      <c r="C13" s="27">
        <v>3687384032</v>
      </c>
      <c r="D13" s="28">
        <v>1</v>
      </c>
      <c r="E13" s="26">
        <v>0.45205913254137797</v>
      </c>
      <c r="F13" s="29" t="s">
        <v>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7DCB-66D7-3F43-A5BD-CE5D19720032}">
  <dimension ref="A1:P74"/>
  <sheetViews>
    <sheetView workbookViewId="0">
      <selection sqref="A1:O7"/>
    </sheetView>
  </sheetViews>
  <sheetFormatPr baseColWidth="10" defaultRowHeight="16" x14ac:dyDescent="0.2"/>
  <cols>
    <col min="1" max="1" width="10.6640625" style="2" bestFit="1" customWidth="1"/>
    <col min="2" max="2" width="7.33203125" style="3" customWidth="1"/>
    <col min="3" max="4" width="6.6640625" style="3" bestFit="1" customWidth="1"/>
    <col min="5" max="6" width="7.6640625" style="3" bestFit="1" customWidth="1"/>
    <col min="7" max="9" width="6.6640625" style="3" bestFit="1" customWidth="1"/>
    <col min="10" max="10" width="7.6640625" style="3" bestFit="1" customWidth="1"/>
    <col min="11" max="14" width="6.6640625" style="3" bestFit="1" customWidth="1"/>
    <col min="15" max="15" width="6.83203125" style="3" customWidth="1"/>
    <col min="16" max="16384" width="10.83203125" style="3"/>
  </cols>
  <sheetData>
    <row r="1" spans="1:16" x14ac:dyDescent="0.2">
      <c r="A1" s="2" t="s">
        <v>80</v>
      </c>
      <c r="B1" s="2">
        <v>2011</v>
      </c>
      <c r="C1" s="2">
        <v>2012</v>
      </c>
      <c r="D1" s="2">
        <v>2013</v>
      </c>
      <c r="E1" s="2">
        <v>2014</v>
      </c>
      <c r="F1" s="2">
        <v>2015</v>
      </c>
      <c r="G1" s="2">
        <v>2016</v>
      </c>
      <c r="H1" s="2">
        <v>2017</v>
      </c>
      <c r="I1" s="2">
        <v>2018</v>
      </c>
      <c r="J1" s="2">
        <v>2019</v>
      </c>
      <c r="K1" s="2">
        <v>2020</v>
      </c>
      <c r="L1" s="2">
        <v>2021</v>
      </c>
      <c r="M1" s="2">
        <v>2022</v>
      </c>
      <c r="N1" s="2">
        <v>2023</v>
      </c>
      <c r="O1" s="2">
        <v>2024</v>
      </c>
    </row>
    <row r="2" spans="1:16" x14ac:dyDescent="0.2">
      <c r="A2" s="2" t="s">
        <v>81</v>
      </c>
      <c r="B2" s="7">
        <v>3582</v>
      </c>
      <c r="C2" s="7">
        <v>3291</v>
      </c>
      <c r="D2" s="7">
        <v>3529</v>
      </c>
      <c r="E2" s="7">
        <v>4502</v>
      </c>
      <c r="F2" s="7">
        <v>4644</v>
      </c>
      <c r="G2" s="7">
        <v>5567</v>
      </c>
      <c r="H2" s="7">
        <v>5740</v>
      </c>
      <c r="I2" s="7">
        <v>6176</v>
      </c>
      <c r="J2" s="7">
        <v>6799</v>
      </c>
      <c r="K2" s="7">
        <v>5376</v>
      </c>
      <c r="L2" s="7">
        <v>5350</v>
      </c>
      <c r="M2" s="7">
        <v>4066</v>
      </c>
      <c r="N2" s="7">
        <v>3874</v>
      </c>
      <c r="O2" s="7">
        <v>3925</v>
      </c>
      <c r="P2" s="13">
        <f>O2/N2</f>
        <v>1.0131646876613321</v>
      </c>
    </row>
    <row r="3" spans="1:16" x14ac:dyDescent="0.2">
      <c r="A3" s="2" t="s">
        <v>82</v>
      </c>
      <c r="B3" s="7">
        <v>8234</v>
      </c>
      <c r="C3" s="7">
        <v>7435</v>
      </c>
      <c r="D3" s="7">
        <v>6429</v>
      </c>
      <c r="E3" s="7">
        <v>10435</v>
      </c>
      <c r="F3" s="7">
        <v>11352</v>
      </c>
      <c r="G3" s="7">
        <v>9648</v>
      </c>
      <c r="H3" s="7">
        <v>8185</v>
      </c>
      <c r="I3" s="7">
        <v>8769</v>
      </c>
      <c r="J3" s="7">
        <v>12560</v>
      </c>
      <c r="K3" s="7">
        <v>5874</v>
      </c>
      <c r="L3" s="7">
        <v>6939</v>
      </c>
      <c r="M3" s="7">
        <v>4395</v>
      </c>
      <c r="N3" s="7">
        <v>3462</v>
      </c>
      <c r="O3" s="7">
        <v>3559</v>
      </c>
      <c r="P3" s="3">
        <f>O3/N3</f>
        <v>1.0280184864240323</v>
      </c>
    </row>
    <row r="5" spans="1:16" x14ac:dyDescent="0.2">
      <c r="A5" s="2" t="s">
        <v>166</v>
      </c>
      <c r="B5" s="3">
        <v>2011</v>
      </c>
      <c r="C5" s="3">
        <v>2012</v>
      </c>
      <c r="D5" s="3">
        <v>2013</v>
      </c>
      <c r="E5" s="3">
        <v>2014</v>
      </c>
      <c r="F5" s="3">
        <v>2015</v>
      </c>
      <c r="G5" s="3">
        <v>2016</v>
      </c>
      <c r="H5" s="3">
        <v>2017</v>
      </c>
      <c r="I5" s="3">
        <v>2018</v>
      </c>
      <c r="J5" s="3">
        <v>2019</v>
      </c>
      <c r="K5" s="3">
        <v>2020</v>
      </c>
      <c r="L5" s="3">
        <v>2021</v>
      </c>
      <c r="M5" s="3">
        <v>2022</v>
      </c>
      <c r="N5" s="3">
        <v>2023</v>
      </c>
      <c r="O5" s="3">
        <v>2024</v>
      </c>
    </row>
    <row r="6" spans="1:16" x14ac:dyDescent="0.2">
      <c r="A6" s="2" t="s">
        <v>81</v>
      </c>
      <c r="B6" s="7">
        <v>3588</v>
      </c>
      <c r="C6" s="7">
        <v>3302</v>
      </c>
      <c r="D6" s="7">
        <v>4020</v>
      </c>
      <c r="E6" s="7">
        <v>4537</v>
      </c>
      <c r="F6" s="7">
        <v>4736</v>
      </c>
      <c r="G6" s="7">
        <v>5593</v>
      </c>
      <c r="H6" s="7">
        <v>5765</v>
      </c>
      <c r="I6" s="7">
        <v>6311</v>
      </c>
      <c r="J6" s="7">
        <v>6922</v>
      </c>
      <c r="K6" s="7">
        <v>5455</v>
      </c>
      <c r="L6" s="7">
        <v>5471</v>
      </c>
      <c r="M6" s="7">
        <v>4155</v>
      </c>
      <c r="N6" s="3">
        <v>3953</v>
      </c>
      <c r="O6" s="3">
        <v>4014</v>
      </c>
    </row>
    <row r="7" spans="1:16" x14ac:dyDescent="0.2">
      <c r="A7" s="2" t="s">
        <v>82</v>
      </c>
      <c r="B7" s="7">
        <v>10064</v>
      </c>
      <c r="C7" s="7">
        <v>8572</v>
      </c>
      <c r="D7" s="7">
        <v>7099</v>
      </c>
      <c r="E7" s="7">
        <v>10732</v>
      </c>
      <c r="F7" s="7">
        <v>11732</v>
      </c>
      <c r="G7" s="7">
        <v>10515</v>
      </c>
      <c r="H7" s="7">
        <v>9437</v>
      </c>
      <c r="I7" s="7">
        <v>10192</v>
      </c>
      <c r="J7" s="7">
        <v>14019</v>
      </c>
      <c r="K7" s="7">
        <v>7437</v>
      </c>
      <c r="L7" s="7">
        <v>8783</v>
      </c>
      <c r="M7" s="7">
        <v>5989</v>
      </c>
      <c r="N7" s="3">
        <v>5177</v>
      </c>
      <c r="O7" s="3">
        <v>5419</v>
      </c>
    </row>
    <row r="8" spans="1:16" x14ac:dyDescent="0.2">
      <c r="B8" s="7"/>
      <c r="C8" s="7"/>
      <c r="D8" s="7"/>
      <c r="E8" s="7"/>
      <c r="F8" s="7"/>
      <c r="G8" s="7"/>
      <c r="H8" s="7"/>
    </row>
    <row r="9" spans="1:16" x14ac:dyDescent="0.2">
      <c r="A9" s="2" t="s">
        <v>157</v>
      </c>
      <c r="B9" s="7"/>
      <c r="C9" s="7"/>
      <c r="D9" s="7"/>
      <c r="E9" s="7"/>
      <c r="F9" s="7"/>
      <c r="G9" s="7"/>
      <c r="H9" s="7"/>
    </row>
    <row r="10" spans="1:16" x14ac:dyDescent="0.2">
      <c r="A10" s="2" t="s">
        <v>158</v>
      </c>
      <c r="B10" s="7" t="s">
        <v>163</v>
      </c>
      <c r="C10" s="7" t="s">
        <v>159</v>
      </c>
      <c r="D10" s="7" t="s">
        <v>160</v>
      </c>
      <c r="E10" s="7" t="s">
        <v>161</v>
      </c>
      <c r="F10" s="7" t="s">
        <v>162</v>
      </c>
      <c r="G10" s="7"/>
      <c r="H10" s="7"/>
    </row>
    <row r="11" spans="1:16" x14ac:dyDescent="0.2">
      <c r="A11" s="2">
        <v>2011</v>
      </c>
      <c r="B11" s="7">
        <v>129</v>
      </c>
      <c r="C11" s="7">
        <v>641</v>
      </c>
      <c r="D11" s="7">
        <v>1035</v>
      </c>
      <c r="E11" s="7">
        <v>130</v>
      </c>
      <c r="F11" s="7">
        <v>1647</v>
      </c>
      <c r="G11" s="7"/>
      <c r="H11" s="7">
        <v>3582</v>
      </c>
    </row>
    <row r="12" spans="1:16" x14ac:dyDescent="0.2">
      <c r="A12" s="2">
        <v>2012</v>
      </c>
      <c r="B12" s="7">
        <v>82</v>
      </c>
      <c r="C12" s="7">
        <v>599</v>
      </c>
      <c r="D12" s="7">
        <v>603</v>
      </c>
      <c r="E12" s="7">
        <v>251</v>
      </c>
      <c r="F12" s="7">
        <v>1756</v>
      </c>
      <c r="G12" s="7"/>
      <c r="H12" s="7">
        <v>3291</v>
      </c>
    </row>
    <row r="13" spans="1:16" x14ac:dyDescent="0.2">
      <c r="A13" s="2">
        <v>2013</v>
      </c>
      <c r="B13" s="7">
        <v>72</v>
      </c>
      <c r="C13" s="7">
        <v>540</v>
      </c>
      <c r="D13" s="7">
        <v>543</v>
      </c>
      <c r="E13" s="7">
        <v>223</v>
      </c>
      <c r="F13" s="7">
        <v>2151</v>
      </c>
      <c r="G13" s="7"/>
      <c r="H13" s="7">
        <v>3529</v>
      </c>
    </row>
    <row r="14" spans="1:16" x14ac:dyDescent="0.2">
      <c r="A14" s="2">
        <v>2014</v>
      </c>
      <c r="B14" s="7">
        <v>59</v>
      </c>
      <c r="C14" s="7">
        <v>528</v>
      </c>
      <c r="D14" s="7">
        <v>489</v>
      </c>
      <c r="E14" s="7">
        <v>1199</v>
      </c>
      <c r="F14" s="7">
        <v>2227</v>
      </c>
      <c r="G14" s="7"/>
      <c r="H14" s="7">
        <v>4502</v>
      </c>
    </row>
    <row r="15" spans="1:16" x14ac:dyDescent="0.2">
      <c r="A15" s="2">
        <v>2015</v>
      </c>
      <c r="B15" s="7">
        <v>81</v>
      </c>
      <c r="C15" s="7">
        <v>777</v>
      </c>
      <c r="D15" s="7">
        <v>604</v>
      </c>
      <c r="E15" s="7">
        <v>1053</v>
      </c>
      <c r="F15" s="7">
        <v>2129</v>
      </c>
      <c r="G15" s="7"/>
      <c r="H15" s="7">
        <v>4644</v>
      </c>
    </row>
    <row r="16" spans="1:16" x14ac:dyDescent="0.2">
      <c r="A16" s="2">
        <v>2016</v>
      </c>
      <c r="B16" s="7">
        <v>111</v>
      </c>
      <c r="C16" s="7">
        <v>1680</v>
      </c>
      <c r="D16" s="7">
        <v>645</v>
      </c>
      <c r="E16" s="7">
        <v>1007</v>
      </c>
      <c r="F16" s="7">
        <v>2124</v>
      </c>
      <c r="G16" s="7"/>
      <c r="H16" s="7">
        <v>5567</v>
      </c>
    </row>
    <row r="17" spans="1:8" x14ac:dyDescent="0.2">
      <c r="A17" s="2">
        <v>2017</v>
      </c>
      <c r="B17" s="7">
        <v>110</v>
      </c>
      <c r="C17" s="7">
        <v>1369</v>
      </c>
      <c r="D17" s="7">
        <v>684</v>
      </c>
      <c r="E17" s="7">
        <v>1547</v>
      </c>
      <c r="F17" s="7">
        <v>2030</v>
      </c>
      <c r="G17" s="7"/>
      <c r="H17" s="7">
        <v>5740</v>
      </c>
    </row>
    <row r="18" spans="1:8" x14ac:dyDescent="0.2">
      <c r="A18" s="2">
        <v>2018</v>
      </c>
      <c r="B18" s="7">
        <v>108</v>
      </c>
      <c r="C18" s="7">
        <v>1460</v>
      </c>
      <c r="D18" s="7">
        <v>648</v>
      </c>
      <c r="E18" s="7">
        <v>1439</v>
      </c>
      <c r="F18" s="7">
        <v>2521</v>
      </c>
      <c r="G18" s="7"/>
      <c r="H18" s="7">
        <v>6176</v>
      </c>
    </row>
    <row r="19" spans="1:8" x14ac:dyDescent="0.2">
      <c r="A19" s="2">
        <v>2019</v>
      </c>
      <c r="B19" s="7">
        <v>111</v>
      </c>
      <c r="C19" s="7">
        <v>1484</v>
      </c>
      <c r="D19" s="7">
        <v>601</v>
      </c>
      <c r="E19" s="7">
        <v>1614</v>
      </c>
      <c r="F19" s="7">
        <v>2989</v>
      </c>
      <c r="G19" s="7"/>
      <c r="H19" s="7">
        <v>6799</v>
      </c>
    </row>
    <row r="20" spans="1:8" x14ac:dyDescent="0.2">
      <c r="A20" s="2">
        <v>2020</v>
      </c>
      <c r="B20" s="7">
        <v>108</v>
      </c>
      <c r="C20" s="7">
        <v>1498</v>
      </c>
      <c r="D20" s="7">
        <v>644</v>
      </c>
      <c r="E20" s="7">
        <v>1801</v>
      </c>
      <c r="F20" s="7">
        <v>1325</v>
      </c>
      <c r="G20" s="7"/>
      <c r="H20" s="7">
        <v>5376</v>
      </c>
    </row>
    <row r="21" spans="1:8" x14ac:dyDescent="0.2">
      <c r="A21" s="2">
        <v>2021</v>
      </c>
      <c r="B21" s="7">
        <v>135</v>
      </c>
      <c r="C21" s="7">
        <v>1392</v>
      </c>
      <c r="D21" s="7">
        <v>668</v>
      </c>
      <c r="E21" s="7">
        <v>725</v>
      </c>
      <c r="F21" s="7">
        <v>2430</v>
      </c>
      <c r="G21" s="7"/>
      <c r="H21" s="7">
        <v>5350</v>
      </c>
    </row>
    <row r="22" spans="1:8" x14ac:dyDescent="0.2">
      <c r="A22" s="2">
        <v>2022</v>
      </c>
      <c r="B22" s="7">
        <v>151</v>
      </c>
      <c r="C22" s="7">
        <v>1317</v>
      </c>
      <c r="D22" s="7">
        <v>680</v>
      </c>
      <c r="E22" s="7">
        <v>635</v>
      </c>
      <c r="F22" s="7">
        <v>1283</v>
      </c>
      <c r="G22" s="7"/>
      <c r="H22" s="7">
        <v>4066</v>
      </c>
    </row>
    <row r="23" spans="1:8" x14ac:dyDescent="0.2">
      <c r="A23" s="2">
        <v>2023</v>
      </c>
      <c r="B23" s="3">
        <v>115</v>
      </c>
      <c r="C23" s="3">
        <v>1381</v>
      </c>
      <c r="D23" s="3">
        <v>712</v>
      </c>
      <c r="E23" s="3">
        <v>612</v>
      </c>
      <c r="F23" s="3">
        <v>1054</v>
      </c>
      <c r="G23" s="7"/>
      <c r="H23" s="7">
        <v>3874</v>
      </c>
    </row>
    <row r="24" spans="1:8" x14ac:dyDescent="0.2">
      <c r="A24" s="2">
        <v>2024</v>
      </c>
      <c r="B24" s="7">
        <v>117</v>
      </c>
      <c r="C24" s="7">
        <v>1265</v>
      </c>
      <c r="D24" s="7">
        <v>951</v>
      </c>
      <c r="E24" s="7">
        <v>656</v>
      </c>
      <c r="F24" s="7">
        <v>936</v>
      </c>
      <c r="G24" s="7"/>
      <c r="H24" s="7">
        <v>3925</v>
      </c>
    </row>
    <row r="25" spans="1:8" x14ac:dyDescent="0.2">
      <c r="A25" s="2" t="s">
        <v>164</v>
      </c>
      <c r="B25" s="7"/>
      <c r="C25" s="7"/>
      <c r="D25" s="7"/>
      <c r="E25" s="7"/>
      <c r="F25" s="7"/>
      <c r="G25" s="7"/>
      <c r="H25" s="7"/>
    </row>
    <row r="26" spans="1:8" x14ac:dyDescent="0.2">
      <c r="A26" s="2" t="s">
        <v>158</v>
      </c>
      <c r="B26" s="7" t="s">
        <v>163</v>
      </c>
      <c r="C26" s="7" t="s">
        <v>159</v>
      </c>
      <c r="D26" s="7" t="s">
        <v>160</v>
      </c>
      <c r="E26" s="7" t="s">
        <v>161</v>
      </c>
      <c r="F26" s="7" t="s">
        <v>162</v>
      </c>
      <c r="G26" s="7"/>
      <c r="H26" s="7"/>
    </row>
    <row r="27" spans="1:8" x14ac:dyDescent="0.2">
      <c r="A27" s="2">
        <v>2011</v>
      </c>
      <c r="B27" s="7">
        <v>129</v>
      </c>
      <c r="C27" s="7">
        <v>641</v>
      </c>
      <c r="D27" s="7">
        <v>1039</v>
      </c>
      <c r="E27" s="7">
        <v>132</v>
      </c>
      <c r="F27" s="7">
        <v>1647</v>
      </c>
      <c r="G27" s="7"/>
      <c r="H27" s="7">
        <v>3588</v>
      </c>
    </row>
    <row r="28" spans="1:8" x14ac:dyDescent="0.2">
      <c r="A28" s="2">
        <v>2012</v>
      </c>
      <c r="B28" s="7">
        <v>83</v>
      </c>
      <c r="C28" s="7">
        <v>599</v>
      </c>
      <c r="D28" s="7">
        <v>611</v>
      </c>
      <c r="E28" s="7">
        <v>253</v>
      </c>
      <c r="F28" s="7">
        <v>1756</v>
      </c>
      <c r="G28" s="7"/>
      <c r="H28" s="7">
        <v>3302</v>
      </c>
    </row>
    <row r="29" spans="1:8" x14ac:dyDescent="0.2">
      <c r="A29" s="2">
        <v>2013</v>
      </c>
      <c r="B29" s="7">
        <v>73</v>
      </c>
      <c r="C29" s="7">
        <v>540</v>
      </c>
      <c r="D29" s="7">
        <v>560</v>
      </c>
      <c r="E29" s="7">
        <v>696</v>
      </c>
      <c r="F29" s="7">
        <v>2151</v>
      </c>
      <c r="G29" s="7"/>
      <c r="H29" s="7">
        <v>4020</v>
      </c>
    </row>
    <row r="30" spans="1:8" x14ac:dyDescent="0.2">
      <c r="A30" s="2">
        <v>2014</v>
      </c>
      <c r="B30" s="7">
        <v>62</v>
      </c>
      <c r="C30" s="7">
        <v>528</v>
      </c>
      <c r="D30" s="7">
        <v>512</v>
      </c>
      <c r="E30" s="7">
        <v>1208</v>
      </c>
      <c r="F30" s="7">
        <v>2227</v>
      </c>
      <c r="G30" s="7"/>
      <c r="H30" s="7">
        <v>4537</v>
      </c>
    </row>
    <row r="31" spans="1:8" x14ac:dyDescent="0.2">
      <c r="A31" s="2">
        <v>2015</v>
      </c>
      <c r="B31" s="7">
        <v>86</v>
      </c>
      <c r="C31" s="7">
        <v>778</v>
      </c>
      <c r="D31" s="7">
        <v>604</v>
      </c>
      <c r="E31" s="7">
        <v>1061</v>
      </c>
      <c r="F31" s="7">
        <v>2207</v>
      </c>
      <c r="G31" s="7"/>
      <c r="H31" s="7">
        <v>4736</v>
      </c>
    </row>
    <row r="32" spans="1:8" x14ac:dyDescent="0.2">
      <c r="A32" s="2">
        <v>2016</v>
      </c>
      <c r="B32" s="7">
        <v>116</v>
      </c>
      <c r="C32" s="7">
        <v>1681</v>
      </c>
      <c r="D32" s="7">
        <v>646</v>
      </c>
      <c r="E32" s="7">
        <v>1009</v>
      </c>
      <c r="F32" s="7">
        <v>2141</v>
      </c>
      <c r="G32" s="7"/>
      <c r="H32" s="7">
        <v>5593</v>
      </c>
    </row>
    <row r="33" spans="1:8" x14ac:dyDescent="0.2">
      <c r="A33" s="2">
        <v>2017</v>
      </c>
      <c r="B33" s="7">
        <v>112</v>
      </c>
      <c r="C33" s="7">
        <v>1369</v>
      </c>
      <c r="D33" s="7">
        <v>684</v>
      </c>
      <c r="E33" s="7">
        <v>1549</v>
      </c>
      <c r="F33" s="7">
        <v>2051</v>
      </c>
      <c r="G33" s="7"/>
      <c r="H33" s="7">
        <v>5765</v>
      </c>
    </row>
    <row r="34" spans="1:8" x14ac:dyDescent="0.2">
      <c r="A34" s="2">
        <v>2018</v>
      </c>
      <c r="B34" s="7">
        <v>110</v>
      </c>
      <c r="C34" s="7">
        <v>1474</v>
      </c>
      <c r="D34" s="7">
        <v>659</v>
      </c>
      <c r="E34" s="7">
        <v>1448</v>
      </c>
      <c r="F34" s="7">
        <v>2620</v>
      </c>
      <c r="G34" s="7"/>
      <c r="H34" s="7">
        <v>6311</v>
      </c>
    </row>
    <row r="35" spans="1:8" x14ac:dyDescent="0.2">
      <c r="A35" s="2">
        <v>2019</v>
      </c>
      <c r="B35" s="7">
        <v>115</v>
      </c>
      <c r="C35" s="7">
        <v>1484</v>
      </c>
      <c r="D35" s="7">
        <v>605</v>
      </c>
      <c r="E35" s="7">
        <v>1614</v>
      </c>
      <c r="F35" s="7">
        <v>3104</v>
      </c>
      <c r="G35" s="7"/>
      <c r="H35" s="7">
        <v>6922</v>
      </c>
    </row>
    <row r="36" spans="1:8" x14ac:dyDescent="0.2">
      <c r="A36" s="2">
        <v>2020</v>
      </c>
      <c r="B36" s="7">
        <v>109</v>
      </c>
      <c r="C36" s="7">
        <v>1498</v>
      </c>
      <c r="D36" s="7">
        <v>644</v>
      </c>
      <c r="E36" s="7">
        <v>1801</v>
      </c>
      <c r="F36" s="7">
        <v>1403</v>
      </c>
      <c r="G36" s="7"/>
      <c r="H36" s="7">
        <v>5455</v>
      </c>
    </row>
    <row r="37" spans="1:8" x14ac:dyDescent="0.2">
      <c r="A37" s="2">
        <v>2021</v>
      </c>
      <c r="B37" s="3">
        <v>136</v>
      </c>
      <c r="C37" s="3">
        <v>1392</v>
      </c>
      <c r="D37" s="3">
        <v>671</v>
      </c>
      <c r="E37" s="3">
        <v>730</v>
      </c>
      <c r="F37" s="3">
        <v>2542</v>
      </c>
      <c r="H37" s="3">
        <v>5471</v>
      </c>
    </row>
    <row r="38" spans="1:8" x14ac:dyDescent="0.2">
      <c r="A38" s="2">
        <v>2022</v>
      </c>
      <c r="B38" s="3">
        <v>152</v>
      </c>
      <c r="C38" s="3">
        <v>1317</v>
      </c>
      <c r="D38" s="3">
        <v>681</v>
      </c>
      <c r="E38" s="3">
        <v>636</v>
      </c>
      <c r="F38" s="3">
        <v>1369</v>
      </c>
      <c r="H38" s="3">
        <v>4155</v>
      </c>
    </row>
    <row r="39" spans="1:8" x14ac:dyDescent="0.2">
      <c r="A39" s="2">
        <v>2023</v>
      </c>
      <c r="B39" s="3">
        <v>116</v>
      </c>
      <c r="C39" s="3">
        <v>1381</v>
      </c>
      <c r="D39" s="3">
        <v>714</v>
      </c>
      <c r="E39" s="3">
        <v>616</v>
      </c>
      <c r="F39" s="3">
        <v>1126</v>
      </c>
      <c r="H39" s="3">
        <v>3953</v>
      </c>
    </row>
    <row r="40" spans="1:8" x14ac:dyDescent="0.2">
      <c r="A40" s="2">
        <v>2024</v>
      </c>
      <c r="B40" s="3">
        <v>118</v>
      </c>
      <c r="C40" s="3">
        <v>1265</v>
      </c>
      <c r="D40" s="3">
        <v>955</v>
      </c>
      <c r="E40" s="3">
        <v>659</v>
      </c>
      <c r="F40" s="3">
        <v>1017</v>
      </c>
      <c r="H40" s="3">
        <v>4014</v>
      </c>
    </row>
    <row r="43" spans="1:8" x14ac:dyDescent="0.2">
      <c r="A43" s="2" t="s">
        <v>156</v>
      </c>
    </row>
    <row r="44" spans="1:8" x14ac:dyDescent="0.2">
      <c r="A44" s="2" t="s">
        <v>158</v>
      </c>
      <c r="B44" s="3" t="s">
        <v>163</v>
      </c>
      <c r="C44" s="3" t="s">
        <v>159</v>
      </c>
      <c r="D44" s="3" t="s">
        <v>160</v>
      </c>
      <c r="E44" s="3" t="s">
        <v>161</v>
      </c>
      <c r="F44" s="3" t="s">
        <v>162</v>
      </c>
    </row>
    <row r="45" spans="1:8" x14ac:dyDescent="0.2">
      <c r="A45" s="2">
        <v>2011</v>
      </c>
      <c r="B45" s="3">
        <v>188</v>
      </c>
      <c r="C45" s="3">
        <v>2067</v>
      </c>
      <c r="D45" s="3">
        <v>1528</v>
      </c>
      <c r="E45" s="3">
        <v>271</v>
      </c>
      <c r="F45" s="3">
        <v>4180</v>
      </c>
      <c r="H45" s="3">
        <v>8234</v>
      </c>
    </row>
    <row r="46" spans="1:8" x14ac:dyDescent="0.2">
      <c r="A46" s="2">
        <v>2012</v>
      </c>
      <c r="B46" s="3">
        <v>226</v>
      </c>
      <c r="C46" s="3">
        <v>1162</v>
      </c>
      <c r="D46" s="3">
        <v>1605</v>
      </c>
      <c r="E46" s="3">
        <v>299</v>
      </c>
      <c r="F46" s="3">
        <v>4143</v>
      </c>
      <c r="H46" s="3">
        <v>7435</v>
      </c>
    </row>
    <row r="47" spans="1:8" x14ac:dyDescent="0.2">
      <c r="A47" s="2">
        <v>2013</v>
      </c>
      <c r="B47" s="3">
        <v>222</v>
      </c>
      <c r="C47" s="3">
        <v>1595</v>
      </c>
      <c r="D47" s="3">
        <v>2047</v>
      </c>
      <c r="E47" s="3">
        <v>653</v>
      </c>
      <c r="F47" s="3">
        <v>1912</v>
      </c>
      <c r="H47" s="3">
        <v>6429</v>
      </c>
    </row>
    <row r="48" spans="1:8" x14ac:dyDescent="0.2">
      <c r="A48" s="2">
        <v>2014</v>
      </c>
      <c r="B48" s="3">
        <v>225</v>
      </c>
      <c r="C48" s="3">
        <v>3907</v>
      </c>
      <c r="D48" s="3">
        <v>2210</v>
      </c>
      <c r="E48" s="3">
        <v>1604</v>
      </c>
      <c r="F48" s="3">
        <v>2489</v>
      </c>
      <c r="H48" s="3">
        <v>10435</v>
      </c>
    </row>
    <row r="49" spans="1:8" x14ac:dyDescent="0.2">
      <c r="A49" s="2">
        <v>2015</v>
      </c>
      <c r="B49" s="3">
        <v>269</v>
      </c>
      <c r="C49" s="3">
        <v>4446</v>
      </c>
      <c r="D49" s="3">
        <v>1868</v>
      </c>
      <c r="E49" s="3">
        <v>1495</v>
      </c>
      <c r="F49" s="3">
        <v>3274</v>
      </c>
      <c r="H49" s="3">
        <v>11352</v>
      </c>
    </row>
    <row r="50" spans="1:8" x14ac:dyDescent="0.2">
      <c r="A50" s="2">
        <v>2016</v>
      </c>
      <c r="B50" s="3">
        <v>286</v>
      </c>
      <c r="C50" s="3">
        <v>4324</v>
      </c>
      <c r="D50" s="3">
        <v>116</v>
      </c>
      <c r="E50" s="3">
        <v>1632</v>
      </c>
      <c r="F50" s="3">
        <v>3290</v>
      </c>
      <c r="H50" s="3">
        <v>9648</v>
      </c>
    </row>
    <row r="51" spans="1:8" x14ac:dyDescent="0.2">
      <c r="A51" s="2">
        <v>2017</v>
      </c>
      <c r="B51" s="3">
        <v>230</v>
      </c>
      <c r="C51" s="3">
        <v>2282</v>
      </c>
      <c r="D51" s="3">
        <v>453</v>
      </c>
      <c r="E51" s="3">
        <v>1688</v>
      </c>
      <c r="F51" s="3">
        <v>3532</v>
      </c>
      <c r="H51" s="3">
        <v>8185</v>
      </c>
    </row>
    <row r="52" spans="1:8" x14ac:dyDescent="0.2">
      <c r="A52" s="2">
        <v>2018</v>
      </c>
      <c r="B52" s="3">
        <v>246</v>
      </c>
      <c r="C52" s="3">
        <v>2196</v>
      </c>
      <c r="D52" s="3">
        <v>559</v>
      </c>
      <c r="E52" s="3">
        <v>1365</v>
      </c>
      <c r="F52" s="3">
        <v>4403</v>
      </c>
      <c r="H52" s="3">
        <v>8769</v>
      </c>
    </row>
    <row r="53" spans="1:8" x14ac:dyDescent="0.2">
      <c r="A53" s="2">
        <v>2019</v>
      </c>
      <c r="B53" s="3">
        <v>244</v>
      </c>
      <c r="C53" s="3">
        <v>2054</v>
      </c>
      <c r="D53" s="3">
        <v>712</v>
      </c>
      <c r="E53" s="3">
        <v>1552</v>
      </c>
      <c r="F53" s="3">
        <v>7998</v>
      </c>
      <c r="H53" s="3">
        <v>12560</v>
      </c>
    </row>
    <row r="54" spans="1:8" x14ac:dyDescent="0.2">
      <c r="A54" s="2">
        <v>2020</v>
      </c>
      <c r="B54" s="3">
        <v>424</v>
      </c>
      <c r="C54" s="3">
        <v>2049</v>
      </c>
      <c r="D54" s="3">
        <v>1029</v>
      </c>
      <c r="E54" s="3">
        <v>1403</v>
      </c>
      <c r="F54" s="3">
        <v>969</v>
      </c>
      <c r="H54" s="3">
        <v>5874</v>
      </c>
    </row>
    <row r="55" spans="1:8" x14ac:dyDescent="0.2">
      <c r="A55" s="2">
        <v>2021</v>
      </c>
      <c r="B55" s="3">
        <v>333</v>
      </c>
      <c r="C55" s="3">
        <v>2523</v>
      </c>
      <c r="D55" s="3">
        <v>1263</v>
      </c>
      <c r="E55" s="3">
        <v>150</v>
      </c>
      <c r="F55" s="3">
        <v>2670</v>
      </c>
      <c r="H55" s="3">
        <v>6939</v>
      </c>
    </row>
    <row r="56" spans="1:8" x14ac:dyDescent="0.2">
      <c r="A56" s="2">
        <v>2022</v>
      </c>
      <c r="B56" s="3">
        <v>314</v>
      </c>
      <c r="C56" s="3">
        <v>2620</v>
      </c>
      <c r="D56" s="3">
        <v>710</v>
      </c>
      <c r="E56" s="3">
        <v>126</v>
      </c>
      <c r="F56" s="3">
        <v>625</v>
      </c>
      <c r="H56" s="3">
        <v>4395</v>
      </c>
    </row>
    <row r="57" spans="1:8" x14ac:dyDescent="0.2">
      <c r="A57" s="2">
        <v>2023</v>
      </c>
      <c r="B57" s="3">
        <v>280</v>
      </c>
      <c r="C57" s="3">
        <v>1929</v>
      </c>
      <c r="D57" s="3">
        <v>650</v>
      </c>
      <c r="E57" s="3">
        <v>40</v>
      </c>
      <c r="F57" s="3">
        <v>563</v>
      </c>
      <c r="H57" s="3">
        <v>3462</v>
      </c>
    </row>
    <row r="58" spans="1:8" x14ac:dyDescent="0.2">
      <c r="A58" s="2">
        <v>2024</v>
      </c>
      <c r="B58" s="3">
        <v>254</v>
      </c>
      <c r="C58" s="3">
        <v>1674</v>
      </c>
      <c r="D58" s="3">
        <v>1001</v>
      </c>
      <c r="E58" s="3">
        <v>50</v>
      </c>
      <c r="F58" s="3">
        <v>580</v>
      </c>
      <c r="H58" s="3">
        <v>3559</v>
      </c>
    </row>
    <row r="59" spans="1:8" x14ac:dyDescent="0.2">
      <c r="A59" s="2" t="s">
        <v>165</v>
      </c>
    </row>
    <row r="60" spans="1:8" x14ac:dyDescent="0.2">
      <c r="A60" s="2" t="s">
        <v>158</v>
      </c>
      <c r="B60" s="3" t="s">
        <v>163</v>
      </c>
      <c r="C60" s="3" t="s">
        <v>159</v>
      </c>
      <c r="D60" s="3" t="s">
        <v>160</v>
      </c>
      <c r="E60" s="3" t="s">
        <v>161</v>
      </c>
      <c r="F60" s="3" t="s">
        <v>162</v>
      </c>
    </row>
    <row r="61" spans="1:8" x14ac:dyDescent="0.2">
      <c r="A61" s="2">
        <v>2011</v>
      </c>
      <c r="B61" s="3">
        <v>200</v>
      </c>
      <c r="C61" s="3">
        <v>3059</v>
      </c>
      <c r="D61" s="3">
        <v>1627</v>
      </c>
      <c r="E61" s="3">
        <v>325</v>
      </c>
      <c r="F61" s="3">
        <v>4853</v>
      </c>
      <c r="H61" s="3">
        <v>10064</v>
      </c>
    </row>
    <row r="62" spans="1:8" x14ac:dyDescent="0.2">
      <c r="A62" s="2">
        <v>2012</v>
      </c>
      <c r="B62" s="3">
        <v>253</v>
      </c>
      <c r="C62" s="3">
        <v>1165</v>
      </c>
      <c r="D62" s="3">
        <v>1798</v>
      </c>
      <c r="E62" s="3">
        <v>318</v>
      </c>
      <c r="F62" s="3">
        <v>5038</v>
      </c>
      <c r="H62" s="3">
        <v>8572</v>
      </c>
    </row>
    <row r="63" spans="1:8" x14ac:dyDescent="0.2">
      <c r="A63" s="2">
        <v>2013</v>
      </c>
      <c r="B63" s="3">
        <v>265</v>
      </c>
      <c r="C63" s="3">
        <v>1596</v>
      </c>
      <c r="D63" s="3">
        <v>2185</v>
      </c>
      <c r="E63" s="3">
        <v>1140</v>
      </c>
      <c r="F63" s="3">
        <v>1913</v>
      </c>
      <c r="H63" s="3">
        <v>7099</v>
      </c>
    </row>
    <row r="64" spans="1:8" x14ac:dyDescent="0.2">
      <c r="A64" s="2">
        <v>2014</v>
      </c>
      <c r="B64" s="3">
        <v>234</v>
      </c>
      <c r="C64" s="3">
        <v>3908</v>
      </c>
      <c r="D64" s="3">
        <v>2470</v>
      </c>
      <c r="E64" s="3">
        <v>1622</v>
      </c>
      <c r="F64" s="3">
        <v>2498</v>
      </c>
      <c r="H64" s="3">
        <v>10732</v>
      </c>
    </row>
    <row r="65" spans="1:8" x14ac:dyDescent="0.2">
      <c r="A65" s="2">
        <v>2015</v>
      </c>
      <c r="B65" s="3">
        <v>292</v>
      </c>
      <c r="C65" s="3">
        <v>4449</v>
      </c>
      <c r="D65" s="3">
        <v>2186</v>
      </c>
      <c r="E65" s="3">
        <v>1530</v>
      </c>
      <c r="F65" s="3">
        <v>3275</v>
      </c>
      <c r="H65" s="3">
        <v>11732</v>
      </c>
    </row>
    <row r="66" spans="1:8" x14ac:dyDescent="0.2">
      <c r="A66" s="2">
        <v>2016</v>
      </c>
      <c r="B66" s="3">
        <v>300</v>
      </c>
      <c r="C66" s="3">
        <v>4325</v>
      </c>
      <c r="D66" s="3">
        <v>949</v>
      </c>
      <c r="E66" s="3">
        <v>1634</v>
      </c>
      <c r="F66" s="3">
        <v>3307</v>
      </c>
      <c r="H66" s="3">
        <v>10515</v>
      </c>
    </row>
    <row r="67" spans="1:8" x14ac:dyDescent="0.2">
      <c r="A67" s="2">
        <v>2017</v>
      </c>
      <c r="B67" s="3">
        <v>244</v>
      </c>
      <c r="C67" s="3">
        <v>2291</v>
      </c>
      <c r="D67" s="3">
        <v>1670</v>
      </c>
      <c r="E67" s="3">
        <v>1691</v>
      </c>
      <c r="F67" s="3">
        <v>3541</v>
      </c>
      <c r="H67" s="3">
        <v>9437</v>
      </c>
    </row>
    <row r="68" spans="1:8" x14ac:dyDescent="0.2">
      <c r="A68" s="2">
        <v>2018</v>
      </c>
      <c r="B68" s="3">
        <v>250</v>
      </c>
      <c r="C68" s="3">
        <v>2233</v>
      </c>
      <c r="D68" s="3">
        <v>1744</v>
      </c>
      <c r="E68" s="3">
        <v>1374</v>
      </c>
      <c r="F68" s="3">
        <v>4591</v>
      </c>
      <c r="H68" s="3">
        <v>10192</v>
      </c>
    </row>
    <row r="69" spans="1:8" x14ac:dyDescent="0.2">
      <c r="A69" s="2">
        <v>2019</v>
      </c>
      <c r="B69" s="3">
        <v>246</v>
      </c>
      <c r="C69" s="3">
        <v>2054</v>
      </c>
      <c r="D69" s="3">
        <v>1926</v>
      </c>
      <c r="E69" s="3">
        <v>1559</v>
      </c>
      <c r="F69" s="3">
        <v>8234</v>
      </c>
      <c r="H69" s="3">
        <v>14019</v>
      </c>
    </row>
    <row r="70" spans="1:8" x14ac:dyDescent="0.2">
      <c r="A70" s="2">
        <v>2020</v>
      </c>
      <c r="B70" s="3">
        <v>428</v>
      </c>
      <c r="C70" s="3">
        <v>2049</v>
      </c>
      <c r="D70" s="3">
        <v>2306</v>
      </c>
      <c r="E70" s="3">
        <v>1434</v>
      </c>
      <c r="F70" s="3">
        <v>1220</v>
      </c>
      <c r="H70" s="3">
        <v>7437</v>
      </c>
    </row>
    <row r="71" spans="1:8" x14ac:dyDescent="0.2">
      <c r="A71" s="2">
        <v>2021</v>
      </c>
      <c r="B71" s="3">
        <v>337</v>
      </c>
      <c r="C71" s="3">
        <v>2527</v>
      </c>
      <c r="D71" s="3">
        <v>2575</v>
      </c>
      <c r="E71" s="3">
        <v>378</v>
      </c>
      <c r="F71" s="3">
        <v>2966</v>
      </c>
      <c r="H71" s="3">
        <v>8783</v>
      </c>
    </row>
    <row r="72" spans="1:8" x14ac:dyDescent="0.2">
      <c r="A72" s="2">
        <v>2022</v>
      </c>
      <c r="B72" s="3">
        <v>318</v>
      </c>
      <c r="C72" s="3">
        <v>2620</v>
      </c>
      <c r="D72" s="3">
        <v>2007</v>
      </c>
      <c r="E72" s="3">
        <v>185</v>
      </c>
      <c r="F72" s="3">
        <v>859</v>
      </c>
      <c r="H72" s="3">
        <v>5989</v>
      </c>
    </row>
    <row r="73" spans="1:8" x14ac:dyDescent="0.2">
      <c r="A73" s="2">
        <v>2023</v>
      </c>
      <c r="B73" s="3">
        <v>281</v>
      </c>
      <c r="C73" s="3">
        <v>1929</v>
      </c>
      <c r="D73" s="3">
        <v>2095</v>
      </c>
      <c r="E73" s="3">
        <v>96</v>
      </c>
      <c r="F73" s="3">
        <v>776</v>
      </c>
      <c r="H73" s="3">
        <v>5177</v>
      </c>
    </row>
    <row r="74" spans="1:8" x14ac:dyDescent="0.2">
      <c r="A74" s="2">
        <v>2024</v>
      </c>
      <c r="B74" s="3">
        <v>254</v>
      </c>
      <c r="C74" s="3">
        <v>1674</v>
      </c>
      <c r="D74" s="3">
        <v>2644</v>
      </c>
      <c r="E74" s="3">
        <v>96</v>
      </c>
      <c r="F74" s="3">
        <v>751</v>
      </c>
      <c r="H74" s="3">
        <v>5419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1493-A506-1047-A7CD-3DFED7F1583C}">
  <dimension ref="A1:P80"/>
  <sheetViews>
    <sheetView workbookViewId="0">
      <selection sqref="A1:O3"/>
    </sheetView>
  </sheetViews>
  <sheetFormatPr baseColWidth="10" defaultRowHeight="16" x14ac:dyDescent="0.2"/>
  <cols>
    <col min="1" max="1" width="14.1640625" style="2" bestFit="1" customWidth="1"/>
    <col min="2" max="11" width="7.6640625" bestFit="1" customWidth="1"/>
    <col min="12" max="13" width="8" bestFit="1" customWidth="1"/>
    <col min="14" max="14" width="7.6640625" bestFit="1" customWidth="1"/>
    <col min="15" max="15" width="8" style="3" bestFit="1" customWidth="1"/>
  </cols>
  <sheetData>
    <row r="1" spans="1:16" s="1" customFormat="1" x14ac:dyDescent="0.2">
      <c r="A1" s="2" t="s">
        <v>83</v>
      </c>
      <c r="B1" s="2">
        <v>2011</v>
      </c>
      <c r="C1" s="2">
        <v>2012</v>
      </c>
      <c r="D1" s="2">
        <v>2013</v>
      </c>
      <c r="E1" s="2">
        <v>2014</v>
      </c>
      <c r="F1" s="2">
        <v>2015</v>
      </c>
      <c r="G1" s="2">
        <v>2016</v>
      </c>
      <c r="H1" s="2">
        <v>2017</v>
      </c>
      <c r="I1" s="2">
        <v>2018</v>
      </c>
      <c r="J1" s="2">
        <v>2019</v>
      </c>
      <c r="K1" s="2">
        <v>2020</v>
      </c>
      <c r="L1" s="2">
        <v>2021</v>
      </c>
      <c r="M1" s="2">
        <v>2022</v>
      </c>
      <c r="N1" s="2">
        <v>2023</v>
      </c>
      <c r="O1" s="2">
        <v>2024</v>
      </c>
    </row>
    <row r="2" spans="1:16" x14ac:dyDescent="0.2">
      <c r="A2" s="2" t="s">
        <v>84</v>
      </c>
      <c r="B2" s="7">
        <v>14986</v>
      </c>
      <c r="C2" s="7">
        <v>17710</v>
      </c>
      <c r="D2" s="7">
        <v>23642</v>
      </c>
      <c r="E2" s="7">
        <v>17847</v>
      </c>
      <c r="F2" s="7">
        <v>15765</v>
      </c>
      <c r="G2" s="7">
        <v>25260</v>
      </c>
      <c r="H2" s="7">
        <v>19975</v>
      </c>
      <c r="I2" s="7">
        <v>38699</v>
      </c>
      <c r="J2" s="7">
        <v>35924</v>
      </c>
      <c r="K2" s="7">
        <v>21620</v>
      </c>
      <c r="L2" s="7">
        <v>28131</v>
      </c>
      <c r="M2" s="7">
        <v>27497</v>
      </c>
      <c r="N2" s="7">
        <v>74159</v>
      </c>
      <c r="O2" s="7">
        <v>45015</v>
      </c>
      <c r="P2" s="96">
        <f>O2/N2</f>
        <v>0.60700656697096778</v>
      </c>
    </row>
    <row r="3" spans="1:16" x14ac:dyDescent="0.2">
      <c r="A3" s="2" t="s">
        <v>85</v>
      </c>
      <c r="B3" s="5">
        <v>191.7</v>
      </c>
      <c r="C3" s="5">
        <v>88.8</v>
      </c>
      <c r="D3" s="5">
        <v>57.7</v>
      </c>
      <c r="E3" s="5">
        <v>58.8</v>
      </c>
      <c r="F3" s="5">
        <v>32.299999999999997</v>
      </c>
      <c r="G3" s="5">
        <v>20.8</v>
      </c>
      <c r="H3" s="5">
        <v>15.1</v>
      </c>
      <c r="I3" s="5">
        <v>14.1</v>
      </c>
      <c r="J3" s="5">
        <v>13.9</v>
      </c>
      <c r="K3" s="5">
        <v>4.2</v>
      </c>
      <c r="L3" s="5">
        <v>3.1</v>
      </c>
      <c r="M3" s="5">
        <v>2.1</v>
      </c>
      <c r="N3" s="5">
        <v>1.6</v>
      </c>
      <c r="O3" s="6">
        <v>1.8</v>
      </c>
      <c r="P3" s="96">
        <f>O3/N3</f>
        <v>1.125</v>
      </c>
    </row>
    <row r="4" spans="1:16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6" spans="1:16" s="1" customFormat="1" x14ac:dyDescent="0.2">
      <c r="A6" s="2" t="s">
        <v>83</v>
      </c>
      <c r="B6" s="1">
        <v>2011</v>
      </c>
      <c r="C6" s="1">
        <v>2012</v>
      </c>
      <c r="D6" s="1">
        <v>2013</v>
      </c>
      <c r="E6" s="1">
        <v>2014</v>
      </c>
      <c r="F6" s="1">
        <v>2015</v>
      </c>
      <c r="G6" s="1">
        <v>2016</v>
      </c>
      <c r="H6" s="1">
        <v>2017</v>
      </c>
      <c r="I6" s="1">
        <v>2018</v>
      </c>
      <c r="J6" s="1">
        <v>2019</v>
      </c>
      <c r="K6" s="1">
        <v>2020</v>
      </c>
      <c r="L6" s="1">
        <v>2021</v>
      </c>
      <c r="M6" s="1">
        <v>2022</v>
      </c>
      <c r="N6" s="1">
        <v>2023</v>
      </c>
      <c r="O6" s="2">
        <v>2024</v>
      </c>
    </row>
    <row r="7" spans="1:16" x14ac:dyDescent="0.2">
      <c r="A7" s="2" t="s">
        <v>84</v>
      </c>
      <c r="B7" s="30">
        <v>15018</v>
      </c>
      <c r="C7" s="30">
        <v>17740</v>
      </c>
      <c r="D7" s="30">
        <v>24103</v>
      </c>
      <c r="E7" s="30">
        <v>17917</v>
      </c>
      <c r="F7" s="30">
        <v>20234</v>
      </c>
      <c r="G7" s="30">
        <v>25300</v>
      </c>
      <c r="H7" s="30">
        <v>19986</v>
      </c>
      <c r="I7" s="30">
        <v>39278</v>
      </c>
      <c r="J7" s="30">
        <v>36507</v>
      </c>
      <c r="K7" s="30">
        <v>21835</v>
      </c>
      <c r="L7" s="30">
        <v>28690</v>
      </c>
      <c r="M7" s="30">
        <v>27858</v>
      </c>
      <c r="N7">
        <v>74321</v>
      </c>
      <c r="O7" s="3">
        <v>45303</v>
      </c>
    </row>
    <row r="8" spans="1:16" x14ac:dyDescent="0.2">
      <c r="A8" s="2" t="s">
        <v>85</v>
      </c>
      <c r="B8">
        <v>201</v>
      </c>
      <c r="C8">
        <v>111.8</v>
      </c>
      <c r="D8">
        <v>65.2</v>
      </c>
      <c r="E8">
        <v>64</v>
      </c>
      <c r="F8">
        <v>64.400000000000006</v>
      </c>
      <c r="G8">
        <v>37.9</v>
      </c>
      <c r="H8">
        <v>51.9</v>
      </c>
      <c r="I8">
        <v>50.6</v>
      </c>
      <c r="J8">
        <v>42.5</v>
      </c>
      <c r="K8">
        <v>23.3</v>
      </c>
      <c r="L8">
        <v>23.9</v>
      </c>
      <c r="M8">
        <v>34.9</v>
      </c>
      <c r="N8">
        <v>25.4</v>
      </c>
      <c r="O8" s="3">
        <v>26.2</v>
      </c>
    </row>
    <row r="11" spans="1:16" x14ac:dyDescent="0.2">
      <c r="A11" s="2" t="s">
        <v>157</v>
      </c>
    </row>
    <row r="12" spans="1:16" x14ac:dyDescent="0.2">
      <c r="A12" s="2" t="s">
        <v>158</v>
      </c>
      <c r="B12" t="s">
        <v>163</v>
      </c>
      <c r="C12" t="s">
        <v>159</v>
      </c>
      <c r="D12" t="s">
        <v>160</v>
      </c>
      <c r="E12" t="s">
        <v>161</v>
      </c>
      <c r="F12" t="s">
        <v>162</v>
      </c>
    </row>
    <row r="13" spans="1:16" x14ac:dyDescent="0.2">
      <c r="A13" s="2">
        <v>2011</v>
      </c>
      <c r="B13">
        <v>155</v>
      </c>
      <c r="C13">
        <v>9506</v>
      </c>
      <c r="D13">
        <v>2280</v>
      </c>
      <c r="E13">
        <v>620</v>
      </c>
      <c r="F13">
        <v>2425</v>
      </c>
      <c r="H13">
        <v>14986</v>
      </c>
    </row>
    <row r="14" spans="1:16" x14ac:dyDescent="0.2">
      <c r="A14" s="2">
        <v>2012</v>
      </c>
      <c r="B14">
        <v>4201</v>
      </c>
      <c r="C14">
        <v>3807</v>
      </c>
      <c r="D14">
        <v>1672</v>
      </c>
      <c r="E14">
        <v>4301</v>
      </c>
      <c r="F14">
        <v>3729</v>
      </c>
      <c r="H14">
        <v>17710</v>
      </c>
    </row>
    <row r="15" spans="1:16" x14ac:dyDescent="0.2">
      <c r="A15" s="2">
        <v>2013</v>
      </c>
      <c r="B15">
        <v>66</v>
      </c>
      <c r="C15">
        <v>4462</v>
      </c>
      <c r="D15">
        <v>12571</v>
      </c>
      <c r="E15">
        <v>158</v>
      </c>
      <c r="F15">
        <v>6385</v>
      </c>
      <c r="H15">
        <v>23642</v>
      </c>
    </row>
    <row r="16" spans="1:16" x14ac:dyDescent="0.2">
      <c r="A16" s="2">
        <v>2014</v>
      </c>
      <c r="B16">
        <v>48</v>
      </c>
      <c r="C16">
        <v>2663</v>
      </c>
      <c r="D16">
        <v>5214</v>
      </c>
      <c r="E16">
        <v>1314</v>
      </c>
      <c r="F16">
        <v>8608</v>
      </c>
      <c r="H16">
        <v>17847</v>
      </c>
    </row>
    <row r="17" spans="1:8" x14ac:dyDescent="0.2">
      <c r="A17" s="2">
        <v>2015</v>
      </c>
      <c r="B17">
        <v>308</v>
      </c>
      <c r="C17">
        <v>2108</v>
      </c>
      <c r="D17">
        <v>642</v>
      </c>
      <c r="E17">
        <v>953</v>
      </c>
      <c r="F17">
        <v>11754</v>
      </c>
      <c r="H17">
        <v>15765</v>
      </c>
    </row>
    <row r="18" spans="1:8" x14ac:dyDescent="0.2">
      <c r="A18" s="2">
        <v>2016</v>
      </c>
      <c r="B18">
        <v>76</v>
      </c>
      <c r="C18">
        <v>1235</v>
      </c>
      <c r="D18">
        <v>1087</v>
      </c>
      <c r="E18">
        <v>1173</v>
      </c>
      <c r="F18">
        <v>21689</v>
      </c>
      <c r="H18">
        <v>25260</v>
      </c>
    </row>
    <row r="19" spans="1:8" x14ac:dyDescent="0.2">
      <c r="A19" s="2">
        <v>2017</v>
      </c>
      <c r="B19">
        <v>112</v>
      </c>
      <c r="C19">
        <v>4228</v>
      </c>
      <c r="D19">
        <v>1372</v>
      </c>
      <c r="E19">
        <v>1427</v>
      </c>
      <c r="F19">
        <v>12836</v>
      </c>
      <c r="H19">
        <v>19975</v>
      </c>
    </row>
    <row r="20" spans="1:8" x14ac:dyDescent="0.2">
      <c r="A20" s="2">
        <v>2018</v>
      </c>
      <c r="B20">
        <v>71</v>
      </c>
      <c r="C20">
        <v>19681</v>
      </c>
      <c r="D20">
        <v>844</v>
      </c>
      <c r="E20">
        <v>1327</v>
      </c>
      <c r="F20">
        <v>16776</v>
      </c>
      <c r="H20">
        <v>38699</v>
      </c>
    </row>
    <row r="21" spans="1:8" x14ac:dyDescent="0.2">
      <c r="A21" s="2">
        <v>2019</v>
      </c>
      <c r="B21">
        <v>360</v>
      </c>
      <c r="C21">
        <v>7945</v>
      </c>
      <c r="D21">
        <v>5520</v>
      </c>
      <c r="E21">
        <v>1496</v>
      </c>
      <c r="F21">
        <v>20603</v>
      </c>
      <c r="H21">
        <v>35924</v>
      </c>
    </row>
    <row r="22" spans="1:8" x14ac:dyDescent="0.2">
      <c r="A22" s="2">
        <v>2020</v>
      </c>
      <c r="B22">
        <v>88</v>
      </c>
      <c r="C22">
        <v>7365</v>
      </c>
      <c r="D22">
        <v>4975</v>
      </c>
      <c r="E22">
        <v>1669</v>
      </c>
      <c r="F22">
        <v>7523</v>
      </c>
      <c r="H22">
        <v>21620</v>
      </c>
    </row>
    <row r="23" spans="1:8" x14ac:dyDescent="0.2">
      <c r="A23" s="2">
        <v>2021</v>
      </c>
      <c r="B23">
        <v>141</v>
      </c>
      <c r="C23">
        <v>10185</v>
      </c>
      <c r="D23">
        <v>373</v>
      </c>
      <c r="E23">
        <v>658</v>
      </c>
      <c r="F23">
        <v>16774</v>
      </c>
      <c r="H23">
        <v>28131</v>
      </c>
    </row>
    <row r="24" spans="1:8" x14ac:dyDescent="0.2">
      <c r="A24" s="2">
        <v>2022</v>
      </c>
      <c r="B24">
        <v>387</v>
      </c>
      <c r="C24">
        <v>4856</v>
      </c>
      <c r="D24">
        <v>13695</v>
      </c>
      <c r="E24">
        <v>563</v>
      </c>
      <c r="F24">
        <v>7996</v>
      </c>
      <c r="H24">
        <v>27497</v>
      </c>
    </row>
    <row r="25" spans="1:8" x14ac:dyDescent="0.2">
      <c r="A25" s="2">
        <v>2023</v>
      </c>
      <c r="B25">
        <v>400</v>
      </c>
      <c r="C25">
        <v>599</v>
      </c>
      <c r="D25">
        <v>66340</v>
      </c>
      <c r="E25">
        <v>467</v>
      </c>
      <c r="F25">
        <v>6353</v>
      </c>
      <c r="H25">
        <v>74159</v>
      </c>
    </row>
    <row r="26" spans="1:8" x14ac:dyDescent="0.2">
      <c r="A26" s="2">
        <v>2024</v>
      </c>
      <c r="B26">
        <v>380</v>
      </c>
      <c r="C26">
        <v>33257</v>
      </c>
      <c r="D26">
        <v>5692</v>
      </c>
      <c r="E26">
        <v>575</v>
      </c>
      <c r="F26">
        <v>5111</v>
      </c>
      <c r="H26">
        <v>45015</v>
      </c>
    </row>
    <row r="29" spans="1:8" x14ac:dyDescent="0.2">
      <c r="A29" s="2" t="s">
        <v>164</v>
      </c>
    </row>
    <row r="30" spans="1:8" x14ac:dyDescent="0.2">
      <c r="A30" s="2" t="s">
        <v>158</v>
      </c>
      <c r="B30" t="s">
        <v>163</v>
      </c>
      <c r="C30" t="s">
        <v>159</v>
      </c>
      <c r="D30" t="s">
        <v>160</v>
      </c>
      <c r="E30" t="s">
        <v>161</v>
      </c>
      <c r="F30" t="s">
        <v>162</v>
      </c>
    </row>
    <row r="31" spans="1:8" x14ac:dyDescent="0.2">
      <c r="A31" s="2">
        <v>2011</v>
      </c>
      <c r="B31">
        <v>155</v>
      </c>
      <c r="C31">
        <v>9506</v>
      </c>
      <c r="D31">
        <v>2280</v>
      </c>
      <c r="E31">
        <v>652</v>
      </c>
      <c r="F31">
        <v>2425</v>
      </c>
      <c r="H31">
        <v>15018</v>
      </c>
    </row>
    <row r="32" spans="1:8" x14ac:dyDescent="0.2">
      <c r="A32" s="2">
        <v>2012</v>
      </c>
      <c r="B32">
        <v>4203</v>
      </c>
      <c r="C32">
        <v>3807</v>
      </c>
      <c r="D32">
        <v>1676</v>
      </c>
      <c r="E32">
        <v>4325</v>
      </c>
      <c r="F32">
        <v>3729</v>
      </c>
      <c r="H32">
        <v>17740</v>
      </c>
    </row>
    <row r="33" spans="1:8" x14ac:dyDescent="0.2">
      <c r="A33" s="2">
        <v>2013</v>
      </c>
      <c r="B33">
        <v>67</v>
      </c>
      <c r="C33">
        <v>4462</v>
      </c>
      <c r="D33">
        <v>12581</v>
      </c>
      <c r="E33">
        <v>608</v>
      </c>
      <c r="F33">
        <v>6385</v>
      </c>
      <c r="H33">
        <v>24103</v>
      </c>
    </row>
    <row r="34" spans="1:8" x14ac:dyDescent="0.2">
      <c r="A34" s="2">
        <v>2014</v>
      </c>
      <c r="B34">
        <v>51</v>
      </c>
      <c r="C34">
        <v>2663</v>
      </c>
      <c r="D34">
        <v>5232</v>
      </c>
      <c r="E34">
        <v>1363</v>
      </c>
      <c r="F34">
        <v>8608</v>
      </c>
      <c r="H34">
        <v>17917</v>
      </c>
    </row>
    <row r="35" spans="1:8" x14ac:dyDescent="0.2">
      <c r="A35" s="2">
        <v>2015</v>
      </c>
      <c r="B35">
        <v>4471</v>
      </c>
      <c r="C35">
        <v>2109</v>
      </c>
      <c r="D35">
        <v>642</v>
      </c>
      <c r="E35">
        <v>973</v>
      </c>
      <c r="F35">
        <v>12039</v>
      </c>
      <c r="H35">
        <v>20234</v>
      </c>
    </row>
    <row r="36" spans="1:8" x14ac:dyDescent="0.2">
      <c r="A36" s="2">
        <v>2016</v>
      </c>
      <c r="B36">
        <v>78</v>
      </c>
      <c r="C36">
        <v>1236</v>
      </c>
      <c r="D36">
        <v>1088</v>
      </c>
      <c r="E36">
        <v>1181</v>
      </c>
      <c r="F36">
        <v>21717</v>
      </c>
      <c r="H36">
        <v>25300</v>
      </c>
    </row>
    <row r="37" spans="1:8" x14ac:dyDescent="0.2">
      <c r="A37" s="2">
        <v>2017</v>
      </c>
      <c r="B37">
        <v>113</v>
      </c>
      <c r="C37">
        <v>4228</v>
      </c>
      <c r="D37">
        <v>1372</v>
      </c>
      <c r="E37">
        <v>1429</v>
      </c>
      <c r="F37">
        <v>12844</v>
      </c>
      <c r="H37">
        <v>19986</v>
      </c>
    </row>
    <row r="38" spans="1:8" x14ac:dyDescent="0.2">
      <c r="A38" s="2">
        <v>2018</v>
      </c>
      <c r="B38">
        <v>72</v>
      </c>
      <c r="C38">
        <v>19690</v>
      </c>
      <c r="D38">
        <v>845</v>
      </c>
      <c r="E38">
        <v>1336</v>
      </c>
      <c r="F38">
        <v>17335</v>
      </c>
      <c r="H38">
        <v>39278</v>
      </c>
    </row>
    <row r="39" spans="1:8" x14ac:dyDescent="0.2">
      <c r="A39" s="2">
        <v>2019</v>
      </c>
      <c r="B39">
        <v>364</v>
      </c>
      <c r="C39">
        <v>7945</v>
      </c>
      <c r="D39">
        <v>5522</v>
      </c>
      <c r="E39">
        <v>1496</v>
      </c>
      <c r="F39">
        <v>21180</v>
      </c>
      <c r="H39">
        <v>36507</v>
      </c>
    </row>
    <row r="40" spans="1:8" x14ac:dyDescent="0.2">
      <c r="A40" s="2">
        <v>2020</v>
      </c>
      <c r="B40">
        <v>89</v>
      </c>
      <c r="C40">
        <v>7365</v>
      </c>
      <c r="D40">
        <v>4975</v>
      </c>
      <c r="E40">
        <v>1669</v>
      </c>
      <c r="F40">
        <v>7737</v>
      </c>
      <c r="H40">
        <v>21835</v>
      </c>
    </row>
    <row r="41" spans="1:8" x14ac:dyDescent="0.2">
      <c r="A41" s="2">
        <v>2021</v>
      </c>
      <c r="B41">
        <v>142</v>
      </c>
      <c r="C41">
        <v>10185</v>
      </c>
      <c r="D41">
        <v>374</v>
      </c>
      <c r="E41">
        <v>660</v>
      </c>
      <c r="F41">
        <v>17329</v>
      </c>
      <c r="H41">
        <v>28690</v>
      </c>
    </row>
    <row r="42" spans="1:8" x14ac:dyDescent="0.2">
      <c r="A42" s="2">
        <v>2022</v>
      </c>
      <c r="B42">
        <v>388</v>
      </c>
      <c r="C42">
        <v>4856</v>
      </c>
      <c r="D42">
        <v>13695</v>
      </c>
      <c r="E42">
        <v>563</v>
      </c>
      <c r="F42">
        <v>8356</v>
      </c>
      <c r="H42">
        <v>27858</v>
      </c>
    </row>
    <row r="43" spans="1:8" x14ac:dyDescent="0.2">
      <c r="A43" s="2">
        <v>2023</v>
      </c>
      <c r="B43">
        <v>408</v>
      </c>
      <c r="C43">
        <v>599</v>
      </c>
      <c r="D43">
        <v>66341</v>
      </c>
      <c r="E43">
        <v>471</v>
      </c>
      <c r="F43">
        <v>6502</v>
      </c>
      <c r="H43">
        <v>74321</v>
      </c>
    </row>
    <row r="44" spans="1:8" x14ac:dyDescent="0.2">
      <c r="A44" s="2">
        <v>2024</v>
      </c>
      <c r="B44">
        <v>396</v>
      </c>
      <c r="C44">
        <v>33257</v>
      </c>
      <c r="D44">
        <v>5694</v>
      </c>
      <c r="E44">
        <v>577</v>
      </c>
      <c r="F44">
        <v>5379</v>
      </c>
      <c r="H44">
        <v>45303</v>
      </c>
    </row>
    <row r="47" spans="1:8" x14ac:dyDescent="0.2">
      <c r="A47" s="2" t="s">
        <v>156</v>
      </c>
    </row>
    <row r="48" spans="1:8" x14ac:dyDescent="0.2">
      <c r="A48" s="2" t="s">
        <v>158</v>
      </c>
      <c r="B48" t="s">
        <v>163</v>
      </c>
      <c r="C48" t="s">
        <v>159</v>
      </c>
      <c r="D48" t="s">
        <v>160</v>
      </c>
      <c r="E48" t="s">
        <v>161</v>
      </c>
      <c r="F48" t="s">
        <v>162</v>
      </c>
    </row>
    <row r="49" spans="1:8" x14ac:dyDescent="0.2">
      <c r="A49" s="2">
        <v>2011</v>
      </c>
      <c r="B49">
        <v>9.1999999999999993</v>
      </c>
      <c r="C49">
        <v>105.6</v>
      </c>
      <c r="D49">
        <v>22.5</v>
      </c>
      <c r="E49">
        <v>20.3</v>
      </c>
      <c r="F49">
        <v>43.3</v>
      </c>
      <c r="H49">
        <v>201</v>
      </c>
    </row>
    <row r="50" spans="1:8" x14ac:dyDescent="0.2">
      <c r="A50" s="2">
        <v>2012</v>
      </c>
      <c r="B50">
        <v>7.9</v>
      </c>
      <c r="C50">
        <v>1</v>
      </c>
      <c r="D50">
        <v>45</v>
      </c>
      <c r="E50">
        <v>17.899999999999999</v>
      </c>
      <c r="F50">
        <v>40</v>
      </c>
      <c r="H50">
        <v>111.8</v>
      </c>
    </row>
    <row r="51" spans="1:8" x14ac:dyDescent="0.2">
      <c r="A51" s="2">
        <v>2013</v>
      </c>
      <c r="B51">
        <v>6.8</v>
      </c>
      <c r="C51">
        <v>1.3</v>
      </c>
      <c r="D51">
        <v>26.5</v>
      </c>
      <c r="E51">
        <v>28.5</v>
      </c>
      <c r="F51">
        <v>2</v>
      </c>
      <c r="H51">
        <v>65.2</v>
      </c>
    </row>
    <row r="52" spans="1:8" x14ac:dyDescent="0.2">
      <c r="A52" s="2">
        <v>2014</v>
      </c>
      <c r="B52">
        <v>12.5</v>
      </c>
      <c r="C52">
        <v>3.8</v>
      </c>
      <c r="D52">
        <v>26.1</v>
      </c>
      <c r="E52">
        <v>19.100000000000001</v>
      </c>
      <c r="F52">
        <v>2.6</v>
      </c>
      <c r="H52">
        <v>64</v>
      </c>
    </row>
    <row r="53" spans="1:8" x14ac:dyDescent="0.2">
      <c r="A53" s="2">
        <v>2015</v>
      </c>
      <c r="B53">
        <v>16.600000000000001</v>
      </c>
      <c r="C53">
        <v>4.3</v>
      </c>
      <c r="D53">
        <v>38.4</v>
      </c>
      <c r="E53">
        <v>1.8</v>
      </c>
      <c r="F53">
        <v>3.3</v>
      </c>
      <c r="H53">
        <v>64.400000000000006</v>
      </c>
    </row>
    <row r="54" spans="1:8" x14ac:dyDescent="0.2">
      <c r="A54" s="2">
        <v>2016</v>
      </c>
      <c r="B54">
        <v>11.8</v>
      </c>
      <c r="C54">
        <v>3.8</v>
      </c>
      <c r="D54">
        <v>17.3</v>
      </c>
      <c r="E54">
        <v>1.6</v>
      </c>
      <c r="F54">
        <v>3.4</v>
      </c>
      <c r="H54">
        <v>37.9</v>
      </c>
    </row>
    <row r="55" spans="1:8" x14ac:dyDescent="0.2">
      <c r="A55" s="2">
        <v>2017</v>
      </c>
      <c r="B55">
        <v>7.8</v>
      </c>
      <c r="C55">
        <v>2</v>
      </c>
      <c r="D55">
        <v>36.799999999999997</v>
      </c>
      <c r="E55">
        <v>1.7</v>
      </c>
      <c r="F55">
        <v>3.6</v>
      </c>
      <c r="H55">
        <v>51.9</v>
      </c>
    </row>
    <row r="56" spans="1:8" x14ac:dyDescent="0.2">
      <c r="A56" s="2">
        <v>2018</v>
      </c>
      <c r="B56">
        <v>6.1</v>
      </c>
      <c r="C56">
        <v>1.8</v>
      </c>
      <c r="D56">
        <v>36.700000000000003</v>
      </c>
      <c r="E56">
        <v>1.3</v>
      </c>
      <c r="F56">
        <v>4.7</v>
      </c>
      <c r="H56">
        <v>50.6</v>
      </c>
    </row>
    <row r="57" spans="1:8" x14ac:dyDescent="0.2">
      <c r="A57" s="2">
        <v>2019</v>
      </c>
      <c r="B57">
        <v>4.5999999999999996</v>
      </c>
      <c r="C57">
        <v>1.1000000000000001</v>
      </c>
      <c r="D57">
        <v>29</v>
      </c>
      <c r="E57">
        <v>1.5</v>
      </c>
      <c r="F57">
        <v>6.4</v>
      </c>
      <c r="H57">
        <v>42.5</v>
      </c>
    </row>
    <row r="58" spans="1:8" x14ac:dyDescent="0.2">
      <c r="A58" s="2">
        <v>2020</v>
      </c>
      <c r="B58">
        <v>1.1000000000000001</v>
      </c>
      <c r="C58">
        <v>0.9</v>
      </c>
      <c r="D58">
        <v>19.600000000000001</v>
      </c>
      <c r="E58">
        <v>1.4</v>
      </c>
      <c r="F58">
        <v>0.3</v>
      </c>
      <c r="H58">
        <v>23.3</v>
      </c>
    </row>
    <row r="59" spans="1:8" x14ac:dyDescent="0.2">
      <c r="A59" s="2">
        <v>2021</v>
      </c>
      <c r="B59">
        <v>0.3</v>
      </c>
      <c r="C59">
        <v>1.2</v>
      </c>
      <c r="D59">
        <v>21</v>
      </c>
      <c r="E59">
        <v>0.7</v>
      </c>
      <c r="F59">
        <v>0.8</v>
      </c>
      <c r="H59">
        <v>23.9</v>
      </c>
    </row>
    <row r="60" spans="1:8" x14ac:dyDescent="0.2">
      <c r="A60" s="2">
        <v>2022</v>
      </c>
      <c r="B60">
        <v>0.3</v>
      </c>
      <c r="C60">
        <v>1.2</v>
      </c>
      <c r="D60">
        <v>33</v>
      </c>
      <c r="E60">
        <v>0.2</v>
      </c>
      <c r="F60">
        <v>0.2</v>
      </c>
      <c r="H60">
        <v>34.9</v>
      </c>
    </row>
    <row r="61" spans="1:8" x14ac:dyDescent="0.2">
      <c r="A61" s="2">
        <v>2023</v>
      </c>
      <c r="B61">
        <v>0.2</v>
      </c>
      <c r="C61">
        <v>0.9</v>
      </c>
      <c r="D61">
        <v>24</v>
      </c>
      <c r="E61">
        <v>0.1</v>
      </c>
      <c r="F61">
        <v>0.2</v>
      </c>
      <c r="H61">
        <v>25.4</v>
      </c>
    </row>
    <row r="62" spans="1:8" x14ac:dyDescent="0.2">
      <c r="A62" s="2">
        <v>2024</v>
      </c>
      <c r="B62">
        <v>0.2</v>
      </c>
      <c r="C62">
        <v>0.8</v>
      </c>
      <c r="D62">
        <v>24.9</v>
      </c>
      <c r="E62">
        <v>0.1</v>
      </c>
      <c r="F62">
        <v>0.2</v>
      </c>
      <c r="H62">
        <v>26.2</v>
      </c>
    </row>
    <row r="65" spans="1:8" x14ac:dyDescent="0.2">
      <c r="A65" s="2" t="s">
        <v>165</v>
      </c>
    </row>
    <row r="66" spans="1:8" x14ac:dyDescent="0.2">
      <c r="A66" s="2" t="s">
        <v>158</v>
      </c>
      <c r="B66" t="s">
        <v>163</v>
      </c>
      <c r="C66" t="s">
        <v>159</v>
      </c>
      <c r="D66" t="s">
        <v>160</v>
      </c>
      <c r="E66" t="s">
        <v>161</v>
      </c>
      <c r="F66" t="s">
        <v>162</v>
      </c>
    </row>
    <row r="67" spans="1:8" x14ac:dyDescent="0.2">
      <c r="A67" s="2">
        <v>2011</v>
      </c>
      <c r="B67">
        <v>9.1</v>
      </c>
      <c r="C67">
        <v>104.1</v>
      </c>
      <c r="D67">
        <v>21.2</v>
      </c>
      <c r="E67">
        <v>16.100000000000001</v>
      </c>
      <c r="F67">
        <v>41.2</v>
      </c>
      <c r="H67">
        <v>191.7</v>
      </c>
    </row>
    <row r="68" spans="1:8" x14ac:dyDescent="0.2">
      <c r="A68" s="2">
        <v>2012</v>
      </c>
      <c r="B68">
        <v>7.8</v>
      </c>
      <c r="C68">
        <v>1</v>
      </c>
      <c r="D68">
        <v>24.6</v>
      </c>
      <c r="E68">
        <v>17.3</v>
      </c>
      <c r="F68">
        <v>38</v>
      </c>
      <c r="H68">
        <v>88.8</v>
      </c>
    </row>
    <row r="69" spans="1:8" x14ac:dyDescent="0.2">
      <c r="A69" s="2">
        <v>2013</v>
      </c>
      <c r="B69">
        <v>6.2</v>
      </c>
      <c r="C69">
        <v>1.3</v>
      </c>
      <c r="D69">
        <v>20.9</v>
      </c>
      <c r="E69">
        <v>27.2</v>
      </c>
      <c r="F69">
        <v>2</v>
      </c>
      <c r="H69">
        <v>57.7</v>
      </c>
    </row>
    <row r="70" spans="1:8" x14ac:dyDescent="0.2">
      <c r="A70" s="2">
        <v>2014</v>
      </c>
      <c r="B70">
        <v>12.4</v>
      </c>
      <c r="C70">
        <v>3.8</v>
      </c>
      <c r="D70">
        <v>21</v>
      </c>
      <c r="E70">
        <v>19</v>
      </c>
      <c r="F70">
        <v>2.5</v>
      </c>
      <c r="H70">
        <v>58.8</v>
      </c>
    </row>
    <row r="71" spans="1:8" x14ac:dyDescent="0.2">
      <c r="A71" s="2">
        <v>2015</v>
      </c>
      <c r="B71">
        <v>15.1</v>
      </c>
      <c r="C71">
        <v>4.0999999999999996</v>
      </c>
      <c r="D71">
        <v>8.1999999999999993</v>
      </c>
      <c r="E71">
        <v>1.5</v>
      </c>
      <c r="F71">
        <v>3.3</v>
      </c>
      <c r="H71">
        <v>32.299999999999997</v>
      </c>
    </row>
    <row r="72" spans="1:8" x14ac:dyDescent="0.2">
      <c r="A72" s="2">
        <v>2016</v>
      </c>
      <c r="B72">
        <v>11.7</v>
      </c>
      <c r="C72">
        <v>3.8</v>
      </c>
      <c r="D72">
        <v>0.2</v>
      </c>
      <c r="E72">
        <v>1.6</v>
      </c>
      <c r="F72">
        <v>3.4</v>
      </c>
      <c r="H72">
        <v>20.8</v>
      </c>
    </row>
    <row r="73" spans="1:8" x14ac:dyDescent="0.2">
      <c r="A73" s="2">
        <v>2017</v>
      </c>
      <c r="B73">
        <v>7.5</v>
      </c>
      <c r="C73">
        <v>1.8</v>
      </c>
      <c r="D73">
        <v>0.6</v>
      </c>
      <c r="E73">
        <v>1.7</v>
      </c>
      <c r="F73">
        <v>3.6</v>
      </c>
      <c r="H73">
        <v>15.1</v>
      </c>
    </row>
    <row r="74" spans="1:8" x14ac:dyDescent="0.2">
      <c r="A74" s="2">
        <v>2018</v>
      </c>
      <c r="B74">
        <v>6.1</v>
      </c>
      <c r="C74">
        <v>1.7</v>
      </c>
      <c r="D74">
        <v>0.5</v>
      </c>
      <c r="E74">
        <v>1.3</v>
      </c>
      <c r="F74">
        <v>4.5</v>
      </c>
      <c r="H74">
        <v>14.1</v>
      </c>
    </row>
    <row r="75" spans="1:8" x14ac:dyDescent="0.2">
      <c r="A75" s="2">
        <v>2019</v>
      </c>
      <c r="B75">
        <v>4.5999999999999996</v>
      </c>
      <c r="C75">
        <v>1.1000000000000001</v>
      </c>
      <c r="D75">
        <v>0.4</v>
      </c>
      <c r="E75">
        <v>1.5</v>
      </c>
      <c r="F75">
        <v>6.3</v>
      </c>
      <c r="H75">
        <v>13.9</v>
      </c>
    </row>
    <row r="76" spans="1:8" x14ac:dyDescent="0.2">
      <c r="A76" s="2">
        <v>2020</v>
      </c>
      <c r="B76">
        <v>1</v>
      </c>
      <c r="C76">
        <v>0.9</v>
      </c>
      <c r="D76">
        <v>0.6</v>
      </c>
      <c r="E76">
        <v>1.3</v>
      </c>
      <c r="F76">
        <v>0.2</v>
      </c>
      <c r="H76">
        <v>4.2</v>
      </c>
    </row>
    <row r="77" spans="1:8" x14ac:dyDescent="0.2">
      <c r="A77" s="2">
        <v>2021</v>
      </c>
      <c r="B77">
        <v>0.3</v>
      </c>
      <c r="C77">
        <v>1.2</v>
      </c>
      <c r="D77">
        <v>0.9</v>
      </c>
      <c r="E77">
        <v>0.1</v>
      </c>
      <c r="F77">
        <v>0.7</v>
      </c>
      <c r="H77">
        <v>3.1</v>
      </c>
    </row>
    <row r="78" spans="1:8" x14ac:dyDescent="0.2">
      <c r="A78" s="2">
        <v>2022</v>
      </c>
      <c r="B78">
        <v>0.3</v>
      </c>
      <c r="C78">
        <v>1.2</v>
      </c>
      <c r="D78">
        <v>0.4</v>
      </c>
      <c r="E78">
        <v>0.1</v>
      </c>
      <c r="F78">
        <v>0.2</v>
      </c>
      <c r="H78">
        <v>2.1</v>
      </c>
    </row>
    <row r="79" spans="1:8" x14ac:dyDescent="0.2">
      <c r="A79" s="2">
        <v>2023</v>
      </c>
      <c r="B79">
        <v>0.2</v>
      </c>
      <c r="C79">
        <v>0.9</v>
      </c>
      <c r="D79">
        <v>0.3</v>
      </c>
      <c r="E79">
        <v>0</v>
      </c>
      <c r="F79">
        <v>0.2</v>
      </c>
      <c r="H79">
        <v>1.6</v>
      </c>
    </row>
    <row r="80" spans="1:8" x14ac:dyDescent="0.2">
      <c r="A80" s="2">
        <v>2024</v>
      </c>
      <c r="B80">
        <v>0.2</v>
      </c>
      <c r="C80">
        <v>0.8</v>
      </c>
      <c r="D80">
        <v>0.7</v>
      </c>
      <c r="E80">
        <v>0</v>
      </c>
      <c r="F80">
        <v>0.1</v>
      </c>
      <c r="H80">
        <v>1.8</v>
      </c>
    </row>
  </sheetData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ED26-3ED7-6847-BE73-41C315B64404}">
  <dimension ref="A1:Q16"/>
  <sheetViews>
    <sheetView workbookViewId="0">
      <selection sqref="A1:O7"/>
    </sheetView>
  </sheetViews>
  <sheetFormatPr baseColWidth="10" defaultRowHeight="16" x14ac:dyDescent="0.2"/>
  <cols>
    <col min="1" max="1" width="11.6640625" style="2" customWidth="1"/>
    <col min="2" max="3" width="6.83203125" style="3" bestFit="1" customWidth="1"/>
    <col min="4" max="10" width="7" style="3" bestFit="1" customWidth="1"/>
    <col min="11" max="11" width="6.6640625" style="3" bestFit="1" customWidth="1"/>
    <col min="12" max="13" width="7" style="3" bestFit="1" customWidth="1"/>
    <col min="14" max="14" width="6.83203125" style="3" bestFit="1" customWidth="1"/>
    <col min="15" max="15" width="7.1640625" style="3" customWidth="1"/>
    <col min="16" max="16384" width="10.83203125" style="3"/>
  </cols>
  <sheetData>
    <row r="1" spans="1:17" s="2" customFormat="1" ht="19" x14ac:dyDescent="0.25">
      <c r="A1" s="41"/>
      <c r="B1" s="2">
        <v>2011</v>
      </c>
      <c r="C1" s="2">
        <v>2012</v>
      </c>
      <c r="D1" s="2">
        <v>2013</v>
      </c>
      <c r="E1" s="2">
        <v>2014</v>
      </c>
      <c r="F1" s="2">
        <v>2015</v>
      </c>
      <c r="G1" s="2">
        <v>2016</v>
      </c>
      <c r="H1" s="2">
        <v>2017</v>
      </c>
      <c r="I1" s="2">
        <v>2018</v>
      </c>
      <c r="J1" s="2">
        <v>2019</v>
      </c>
      <c r="K1" s="2">
        <v>2020</v>
      </c>
      <c r="L1" s="2">
        <v>2021</v>
      </c>
      <c r="M1" s="2">
        <v>2022</v>
      </c>
      <c r="N1" s="2">
        <v>2023</v>
      </c>
      <c r="O1" s="2">
        <v>2024</v>
      </c>
    </row>
    <row r="2" spans="1:17" x14ac:dyDescent="0.2">
      <c r="A2" s="2" t="s">
        <v>6</v>
      </c>
      <c r="B2" s="7">
        <v>129</v>
      </c>
      <c r="C2" s="7">
        <v>82</v>
      </c>
      <c r="D2" s="7">
        <v>72</v>
      </c>
      <c r="E2" s="7">
        <v>59</v>
      </c>
      <c r="F2" s="7">
        <v>81</v>
      </c>
      <c r="G2" s="7">
        <v>111</v>
      </c>
      <c r="H2" s="7">
        <v>110</v>
      </c>
      <c r="I2" s="7">
        <v>108</v>
      </c>
      <c r="J2" s="7">
        <v>111</v>
      </c>
      <c r="K2" s="7">
        <v>108</v>
      </c>
      <c r="L2" s="7">
        <v>135</v>
      </c>
      <c r="M2" s="7">
        <v>151</v>
      </c>
      <c r="N2" s="7">
        <v>115</v>
      </c>
      <c r="O2" s="7">
        <v>117</v>
      </c>
    </row>
    <row r="3" spans="1:17" x14ac:dyDescent="0.2">
      <c r="A3" s="2" t="s">
        <v>2</v>
      </c>
      <c r="B3" s="7">
        <v>641</v>
      </c>
      <c r="C3" s="7">
        <v>599</v>
      </c>
      <c r="D3" s="7">
        <v>540</v>
      </c>
      <c r="E3" s="7">
        <v>528</v>
      </c>
      <c r="F3" s="7">
        <v>777</v>
      </c>
      <c r="G3" s="7">
        <v>1680</v>
      </c>
      <c r="H3" s="7">
        <v>1369</v>
      </c>
      <c r="I3" s="7">
        <v>1460</v>
      </c>
      <c r="J3" s="7">
        <v>1484</v>
      </c>
      <c r="K3" s="7">
        <v>1498</v>
      </c>
      <c r="L3" s="7">
        <v>1392</v>
      </c>
      <c r="M3" s="7">
        <v>1317</v>
      </c>
      <c r="N3" s="7">
        <v>1381</v>
      </c>
      <c r="O3" s="7">
        <v>1265</v>
      </c>
    </row>
    <row r="4" spans="1:17" x14ac:dyDescent="0.2">
      <c r="A4" s="2" t="s">
        <v>4</v>
      </c>
      <c r="B4" s="7">
        <v>1035</v>
      </c>
      <c r="C4" s="7">
        <v>603</v>
      </c>
      <c r="D4" s="7">
        <v>543</v>
      </c>
      <c r="E4" s="7">
        <v>489</v>
      </c>
      <c r="F4" s="7">
        <v>604</v>
      </c>
      <c r="G4" s="7">
        <v>645</v>
      </c>
      <c r="H4" s="7">
        <v>684</v>
      </c>
      <c r="I4" s="7">
        <v>648</v>
      </c>
      <c r="J4" s="7">
        <v>601</v>
      </c>
      <c r="K4" s="7">
        <v>644</v>
      </c>
      <c r="L4" s="7">
        <v>668</v>
      </c>
      <c r="M4" s="7">
        <v>680</v>
      </c>
      <c r="N4" s="7">
        <v>712</v>
      </c>
      <c r="O4" s="7">
        <v>951</v>
      </c>
    </row>
    <row r="5" spans="1:17" x14ac:dyDescent="0.2">
      <c r="A5" s="2" t="s">
        <v>5</v>
      </c>
      <c r="B5" s="7">
        <v>130</v>
      </c>
      <c r="C5" s="7">
        <v>251</v>
      </c>
      <c r="D5" s="7">
        <v>223</v>
      </c>
      <c r="E5" s="7">
        <v>1199</v>
      </c>
      <c r="F5" s="7">
        <v>1053</v>
      </c>
      <c r="G5" s="7">
        <v>1007</v>
      </c>
      <c r="H5" s="7">
        <v>1547</v>
      </c>
      <c r="I5" s="7">
        <v>1439</v>
      </c>
      <c r="J5" s="7">
        <v>1614</v>
      </c>
      <c r="K5" s="7">
        <v>1801</v>
      </c>
      <c r="L5" s="7">
        <v>725</v>
      </c>
      <c r="M5" s="7">
        <v>635</v>
      </c>
      <c r="N5" s="7">
        <v>612</v>
      </c>
      <c r="O5" s="7">
        <v>656</v>
      </c>
    </row>
    <row r="6" spans="1:17" x14ac:dyDescent="0.2">
      <c r="A6" s="2" t="s">
        <v>86</v>
      </c>
      <c r="B6" s="7">
        <v>1647</v>
      </c>
      <c r="C6" s="7">
        <v>1756</v>
      </c>
      <c r="D6" s="7">
        <v>2151</v>
      </c>
      <c r="E6" s="7">
        <v>2227</v>
      </c>
      <c r="F6" s="7">
        <v>2129</v>
      </c>
      <c r="G6" s="7">
        <v>2124</v>
      </c>
      <c r="H6" s="7">
        <v>2030</v>
      </c>
      <c r="I6" s="7">
        <v>2521</v>
      </c>
      <c r="J6" s="7">
        <v>2989</v>
      </c>
      <c r="K6" s="7">
        <v>1325</v>
      </c>
      <c r="L6" s="7">
        <v>2430</v>
      </c>
      <c r="M6" s="7">
        <v>1283</v>
      </c>
      <c r="N6" s="7">
        <v>1054</v>
      </c>
      <c r="O6" s="7">
        <v>936</v>
      </c>
      <c r="P6" s="3">
        <f>M6/L6</f>
        <v>0.52798353909465023</v>
      </c>
      <c r="Q6" s="3">
        <f>N6/M6</f>
        <v>0.82151208106001561</v>
      </c>
    </row>
    <row r="7" spans="1:17" s="2" customFormat="1" x14ac:dyDescent="0.2">
      <c r="B7" s="31">
        <v>3582</v>
      </c>
      <c r="C7" s="31">
        <v>3291</v>
      </c>
      <c r="D7" s="31">
        <v>3529</v>
      </c>
      <c r="E7" s="31">
        <v>4502</v>
      </c>
      <c r="F7" s="31">
        <v>4644</v>
      </c>
      <c r="G7" s="31">
        <v>5567</v>
      </c>
      <c r="H7" s="31">
        <v>5740</v>
      </c>
      <c r="I7" s="31">
        <v>6176</v>
      </c>
      <c r="J7" s="31">
        <v>6799</v>
      </c>
      <c r="K7" s="31">
        <v>5376</v>
      </c>
      <c r="L7" s="31">
        <v>5350</v>
      </c>
      <c r="M7" s="31">
        <v>4066</v>
      </c>
      <c r="N7" s="31">
        <v>3874</v>
      </c>
      <c r="O7" s="31">
        <v>3925</v>
      </c>
    </row>
    <row r="10" spans="1:17" x14ac:dyDescent="0.2">
      <c r="A10" s="3" t="s">
        <v>80</v>
      </c>
      <c r="B10" s="3">
        <v>2011</v>
      </c>
      <c r="C10" s="3">
        <v>2012</v>
      </c>
      <c r="D10" s="3">
        <v>2013</v>
      </c>
      <c r="E10" s="3">
        <v>2014</v>
      </c>
      <c r="F10" s="3">
        <v>2015</v>
      </c>
      <c r="G10" s="3">
        <v>2016</v>
      </c>
      <c r="H10" s="3">
        <v>2017</v>
      </c>
      <c r="I10" s="3">
        <v>2018</v>
      </c>
      <c r="J10" s="3">
        <v>2019</v>
      </c>
      <c r="K10" s="3">
        <v>2020</v>
      </c>
      <c r="L10" s="3">
        <v>2021</v>
      </c>
      <c r="M10" s="3">
        <v>2022</v>
      </c>
      <c r="N10" s="3">
        <v>2023</v>
      </c>
      <c r="O10" s="3">
        <v>2024</v>
      </c>
    </row>
    <row r="11" spans="1:17" x14ac:dyDescent="0.2">
      <c r="A11" s="2" t="s">
        <v>6</v>
      </c>
      <c r="B11" s="3">
        <v>129</v>
      </c>
      <c r="C11" s="3">
        <v>82</v>
      </c>
      <c r="D11" s="3">
        <v>72</v>
      </c>
      <c r="E11" s="3">
        <v>59</v>
      </c>
      <c r="F11" s="3">
        <v>81</v>
      </c>
      <c r="G11" s="3">
        <v>111</v>
      </c>
      <c r="H11" s="3">
        <v>110</v>
      </c>
      <c r="I11" s="3">
        <v>108</v>
      </c>
      <c r="J11" s="3">
        <v>111</v>
      </c>
      <c r="K11" s="3">
        <v>108</v>
      </c>
      <c r="L11" s="3">
        <v>135</v>
      </c>
      <c r="M11" s="3">
        <v>151</v>
      </c>
      <c r="N11" s="3">
        <v>115</v>
      </c>
      <c r="O11" s="3">
        <v>117</v>
      </c>
    </row>
    <row r="12" spans="1:17" x14ac:dyDescent="0.2">
      <c r="A12" s="2" t="s">
        <v>2</v>
      </c>
      <c r="B12" s="3">
        <v>641</v>
      </c>
      <c r="C12" s="3">
        <v>599</v>
      </c>
      <c r="D12" s="3">
        <v>540</v>
      </c>
      <c r="E12" s="3">
        <v>528</v>
      </c>
      <c r="F12" s="3">
        <v>777</v>
      </c>
      <c r="G12" s="3">
        <v>1680</v>
      </c>
      <c r="H12" s="3">
        <v>1369</v>
      </c>
      <c r="I12" s="3">
        <v>1460</v>
      </c>
      <c r="J12" s="3">
        <v>1484</v>
      </c>
      <c r="K12" s="3">
        <v>1498</v>
      </c>
      <c r="L12" s="3">
        <v>1392</v>
      </c>
      <c r="M12" s="3">
        <v>1317</v>
      </c>
      <c r="N12" s="3">
        <v>1381</v>
      </c>
      <c r="O12" s="3">
        <v>1265</v>
      </c>
    </row>
    <row r="13" spans="1:17" x14ac:dyDescent="0.2">
      <c r="A13" s="2" t="s">
        <v>4</v>
      </c>
      <c r="B13" s="3">
        <v>1035</v>
      </c>
      <c r="C13" s="3">
        <v>603</v>
      </c>
      <c r="D13" s="3">
        <v>543</v>
      </c>
      <c r="E13" s="3">
        <v>489</v>
      </c>
      <c r="F13" s="3">
        <v>604</v>
      </c>
      <c r="G13" s="3">
        <v>645</v>
      </c>
      <c r="H13" s="3">
        <v>684</v>
      </c>
      <c r="I13" s="3">
        <v>648</v>
      </c>
      <c r="J13" s="3">
        <v>601</v>
      </c>
      <c r="K13" s="3">
        <v>644</v>
      </c>
      <c r="L13" s="3">
        <v>668</v>
      </c>
      <c r="M13" s="3">
        <v>680</v>
      </c>
      <c r="N13" s="3">
        <v>712</v>
      </c>
      <c r="O13" s="3">
        <v>951</v>
      </c>
    </row>
    <row r="14" spans="1:17" x14ac:dyDescent="0.2">
      <c r="A14" s="2" t="s">
        <v>5</v>
      </c>
      <c r="B14" s="3">
        <v>130</v>
      </c>
      <c r="C14" s="3">
        <v>251</v>
      </c>
      <c r="D14" s="3">
        <v>223</v>
      </c>
      <c r="E14" s="3">
        <v>1199</v>
      </c>
      <c r="F14" s="3">
        <v>1053</v>
      </c>
      <c r="G14" s="3">
        <v>1007</v>
      </c>
      <c r="H14" s="3">
        <v>1547</v>
      </c>
      <c r="I14" s="3">
        <v>1439</v>
      </c>
      <c r="J14" s="3">
        <v>1614</v>
      </c>
      <c r="K14" s="3">
        <v>1801</v>
      </c>
      <c r="L14" s="3">
        <v>725</v>
      </c>
      <c r="M14" s="3">
        <v>635</v>
      </c>
      <c r="N14" s="3">
        <v>612</v>
      </c>
      <c r="O14" s="3">
        <v>656</v>
      </c>
    </row>
    <row r="15" spans="1:17" x14ac:dyDescent="0.2">
      <c r="A15" s="2" t="s">
        <v>86</v>
      </c>
      <c r="B15" s="3">
        <v>1647</v>
      </c>
      <c r="C15" s="3">
        <v>1756</v>
      </c>
      <c r="D15" s="3">
        <v>2151</v>
      </c>
      <c r="E15" s="3">
        <v>2227</v>
      </c>
      <c r="F15" s="3">
        <v>2129</v>
      </c>
      <c r="G15" s="3">
        <v>2124</v>
      </c>
      <c r="H15" s="3">
        <v>2030</v>
      </c>
      <c r="I15" s="3">
        <v>2521</v>
      </c>
      <c r="J15" s="3">
        <v>2989</v>
      </c>
      <c r="K15" s="3">
        <v>1325</v>
      </c>
      <c r="L15" s="3">
        <v>2430</v>
      </c>
      <c r="M15" s="3">
        <v>1283</v>
      </c>
      <c r="N15" s="3">
        <v>1054</v>
      </c>
      <c r="O15" s="3">
        <v>936</v>
      </c>
    </row>
    <row r="16" spans="1:17" x14ac:dyDescent="0.2">
      <c r="B16" s="3">
        <v>3588</v>
      </c>
      <c r="C16" s="3">
        <v>3302</v>
      </c>
      <c r="D16" s="3">
        <v>4020</v>
      </c>
      <c r="E16" s="3">
        <v>4537</v>
      </c>
      <c r="F16" s="3">
        <v>4736</v>
      </c>
      <c r="G16" s="3">
        <v>5593</v>
      </c>
      <c r="H16" s="3">
        <v>5765</v>
      </c>
      <c r="I16" s="3">
        <v>6311</v>
      </c>
      <c r="J16" s="3">
        <v>6922</v>
      </c>
      <c r="K16" s="3">
        <v>5455</v>
      </c>
      <c r="L16" s="3">
        <v>5471</v>
      </c>
      <c r="M16" s="3">
        <v>4155</v>
      </c>
      <c r="N16" s="3">
        <v>3953</v>
      </c>
      <c r="O16" s="3">
        <v>4014</v>
      </c>
    </row>
  </sheetData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BC64-57AA-184F-A67A-1AD41BD9EC77}">
  <dimension ref="A1:O16"/>
  <sheetViews>
    <sheetView workbookViewId="0">
      <selection activeCell="P2" sqref="P2"/>
    </sheetView>
  </sheetViews>
  <sheetFormatPr baseColWidth="10" defaultRowHeight="16" x14ac:dyDescent="0.2"/>
  <cols>
    <col min="1" max="1" width="15.83203125" style="3" bestFit="1" customWidth="1"/>
    <col min="2" max="2" width="7.83203125" style="3" bestFit="1" customWidth="1"/>
    <col min="3" max="3" width="7.6640625" style="3" bestFit="1" customWidth="1"/>
    <col min="4" max="4" width="8" style="3" bestFit="1" customWidth="1"/>
    <col min="5" max="6" width="7.83203125" style="3" bestFit="1" customWidth="1"/>
    <col min="7" max="7" width="8" style="3" bestFit="1" customWidth="1"/>
    <col min="8" max="8" width="7.83203125" style="3" bestFit="1" customWidth="1"/>
    <col min="9" max="10" width="8" style="3" bestFit="1" customWidth="1"/>
    <col min="11" max="11" width="7.83203125" style="3" bestFit="1" customWidth="1"/>
    <col min="12" max="12" width="7.6640625" style="3" bestFit="1" customWidth="1"/>
    <col min="13" max="14" width="8" style="3" bestFit="1" customWidth="1"/>
    <col min="15" max="15" width="8" style="3" customWidth="1"/>
    <col min="16" max="16384" width="10.83203125" style="3"/>
  </cols>
  <sheetData>
    <row r="1" spans="1:15" s="2" customFormat="1" x14ac:dyDescent="0.2">
      <c r="A1" s="2" t="s">
        <v>87</v>
      </c>
      <c r="B1" s="2">
        <v>2011</v>
      </c>
      <c r="C1" s="2">
        <v>2012</v>
      </c>
      <c r="D1" s="2">
        <v>2013</v>
      </c>
      <c r="E1" s="2">
        <v>2014</v>
      </c>
      <c r="F1" s="2">
        <v>2015</v>
      </c>
      <c r="G1" s="2">
        <v>2016</v>
      </c>
      <c r="H1" s="2">
        <v>2017</v>
      </c>
      <c r="I1" s="2">
        <v>2018</v>
      </c>
      <c r="J1" s="2">
        <v>2019</v>
      </c>
      <c r="K1" s="2">
        <v>2020</v>
      </c>
      <c r="L1" s="2">
        <v>2021</v>
      </c>
      <c r="M1" s="2">
        <v>2022</v>
      </c>
      <c r="N1" s="2">
        <v>2023</v>
      </c>
      <c r="O1" s="2">
        <v>2024</v>
      </c>
    </row>
    <row r="2" spans="1:15" x14ac:dyDescent="0.2">
      <c r="A2" s="2" t="s">
        <v>6</v>
      </c>
      <c r="B2" s="7">
        <v>155</v>
      </c>
      <c r="C2" s="7">
        <v>4201</v>
      </c>
      <c r="D2" s="7">
        <v>66</v>
      </c>
      <c r="E2" s="7">
        <v>48</v>
      </c>
      <c r="F2" s="7">
        <v>308</v>
      </c>
      <c r="G2" s="7">
        <v>76</v>
      </c>
      <c r="H2" s="7">
        <v>112</v>
      </c>
      <c r="I2" s="7">
        <v>71</v>
      </c>
      <c r="J2" s="7">
        <v>360</v>
      </c>
      <c r="K2" s="7">
        <v>88</v>
      </c>
      <c r="L2" s="7">
        <v>141</v>
      </c>
      <c r="M2" s="7">
        <v>387</v>
      </c>
      <c r="N2" s="7">
        <v>400</v>
      </c>
      <c r="O2" s="7">
        <v>380</v>
      </c>
    </row>
    <row r="3" spans="1:15" x14ac:dyDescent="0.2">
      <c r="A3" s="2" t="s">
        <v>2</v>
      </c>
      <c r="B3" s="7">
        <v>9506</v>
      </c>
      <c r="C3" s="7">
        <v>3807</v>
      </c>
      <c r="D3" s="7">
        <v>4462</v>
      </c>
      <c r="E3" s="7">
        <v>2663</v>
      </c>
      <c r="F3" s="7">
        <v>2108</v>
      </c>
      <c r="G3" s="7">
        <v>1235</v>
      </c>
      <c r="H3" s="7">
        <v>4228</v>
      </c>
      <c r="I3" s="7">
        <v>19681</v>
      </c>
      <c r="J3" s="7">
        <v>7945</v>
      </c>
      <c r="K3" s="7">
        <v>7365</v>
      </c>
      <c r="L3" s="7">
        <v>10185</v>
      </c>
      <c r="M3" s="7">
        <v>4856</v>
      </c>
      <c r="N3" s="7">
        <v>599</v>
      </c>
      <c r="O3" s="7">
        <v>33257</v>
      </c>
    </row>
    <row r="4" spans="1:15" x14ac:dyDescent="0.2">
      <c r="A4" s="2" t="s">
        <v>4</v>
      </c>
      <c r="B4" s="7">
        <v>2280</v>
      </c>
      <c r="C4" s="7">
        <v>1672</v>
      </c>
      <c r="D4" s="7">
        <v>12571</v>
      </c>
      <c r="E4" s="7">
        <v>5214</v>
      </c>
      <c r="F4" s="7">
        <v>642</v>
      </c>
      <c r="G4" s="7">
        <v>1087</v>
      </c>
      <c r="H4" s="7">
        <v>1372</v>
      </c>
      <c r="I4" s="7">
        <v>844</v>
      </c>
      <c r="J4" s="7">
        <v>5520</v>
      </c>
      <c r="K4" s="7">
        <v>4975</v>
      </c>
      <c r="L4" s="7">
        <v>373</v>
      </c>
      <c r="M4" s="7">
        <v>13695</v>
      </c>
      <c r="N4" s="7">
        <v>66340</v>
      </c>
      <c r="O4" s="7">
        <v>5692</v>
      </c>
    </row>
    <row r="5" spans="1:15" x14ac:dyDescent="0.2">
      <c r="A5" s="2" t="s">
        <v>5</v>
      </c>
      <c r="B5" s="7">
        <v>620</v>
      </c>
      <c r="C5" s="7">
        <v>4301</v>
      </c>
      <c r="D5" s="7">
        <v>158</v>
      </c>
      <c r="E5" s="7">
        <v>1314</v>
      </c>
      <c r="F5" s="7">
        <v>953</v>
      </c>
      <c r="G5" s="7">
        <v>1173</v>
      </c>
      <c r="H5" s="7">
        <v>1427</v>
      </c>
      <c r="I5" s="7">
        <v>1327</v>
      </c>
      <c r="J5" s="7">
        <v>1496</v>
      </c>
      <c r="K5" s="7">
        <v>1669</v>
      </c>
      <c r="L5" s="7">
        <v>658</v>
      </c>
      <c r="M5" s="7">
        <v>563</v>
      </c>
      <c r="N5" s="7">
        <v>467</v>
      </c>
      <c r="O5" s="7">
        <v>575</v>
      </c>
    </row>
    <row r="6" spans="1:15" x14ac:dyDescent="0.2">
      <c r="A6" s="2" t="s">
        <v>86</v>
      </c>
      <c r="B6" s="7">
        <v>2425</v>
      </c>
      <c r="C6" s="7">
        <v>3729</v>
      </c>
      <c r="D6" s="7">
        <v>6385</v>
      </c>
      <c r="E6" s="7">
        <v>8608</v>
      </c>
      <c r="F6" s="7">
        <v>11754</v>
      </c>
      <c r="G6" s="7">
        <v>21689</v>
      </c>
      <c r="H6" s="7">
        <v>12836</v>
      </c>
      <c r="I6" s="7">
        <v>16776</v>
      </c>
      <c r="J6" s="7">
        <v>20603</v>
      </c>
      <c r="K6" s="7">
        <v>7523</v>
      </c>
      <c r="L6" s="7">
        <v>16774</v>
      </c>
      <c r="M6" s="7">
        <v>7996</v>
      </c>
      <c r="N6" s="7">
        <v>6353</v>
      </c>
      <c r="O6" s="7">
        <v>5111</v>
      </c>
    </row>
    <row r="7" spans="1:15" s="2" customFormat="1" x14ac:dyDescent="0.2">
      <c r="B7" s="31">
        <v>14986</v>
      </c>
      <c r="C7" s="31">
        <v>17710</v>
      </c>
      <c r="D7" s="31">
        <v>23642</v>
      </c>
      <c r="E7" s="31">
        <v>17847</v>
      </c>
      <c r="F7" s="31">
        <v>15765</v>
      </c>
      <c r="G7" s="31">
        <v>25260</v>
      </c>
      <c r="H7" s="31">
        <v>19975</v>
      </c>
      <c r="I7" s="31">
        <v>38699</v>
      </c>
      <c r="J7" s="31">
        <v>35924</v>
      </c>
      <c r="K7" s="31">
        <v>21620</v>
      </c>
      <c r="L7" s="31">
        <v>28131</v>
      </c>
      <c r="M7" s="31">
        <v>27497</v>
      </c>
      <c r="N7" s="31">
        <v>74159</v>
      </c>
      <c r="O7" s="31">
        <v>45015</v>
      </c>
    </row>
    <row r="8" spans="1:15" x14ac:dyDescent="0.2">
      <c r="O8" s="7"/>
    </row>
    <row r="9" spans="1:15" x14ac:dyDescent="0.2">
      <c r="O9" s="7"/>
    </row>
    <row r="10" spans="1:15" s="2" customFormat="1" x14ac:dyDescent="0.2">
      <c r="A10" s="2" t="s">
        <v>167</v>
      </c>
      <c r="B10" s="2">
        <v>2011</v>
      </c>
      <c r="C10" s="2">
        <v>2012</v>
      </c>
      <c r="D10" s="2">
        <v>2013</v>
      </c>
      <c r="E10" s="2">
        <v>2014</v>
      </c>
      <c r="F10" s="2">
        <v>2015</v>
      </c>
      <c r="G10" s="2">
        <v>2016</v>
      </c>
      <c r="H10" s="2">
        <v>2017</v>
      </c>
      <c r="I10" s="2">
        <v>2018</v>
      </c>
      <c r="J10" s="2">
        <v>2019</v>
      </c>
      <c r="K10" s="2">
        <v>2020</v>
      </c>
      <c r="L10" s="2">
        <v>2021</v>
      </c>
      <c r="M10" s="2">
        <v>2022</v>
      </c>
      <c r="N10" s="2">
        <v>2023</v>
      </c>
      <c r="O10" s="31">
        <v>2024</v>
      </c>
    </row>
    <row r="11" spans="1:15" x14ac:dyDescent="0.2">
      <c r="A11" s="3" t="s">
        <v>6</v>
      </c>
      <c r="B11" s="3">
        <v>155</v>
      </c>
      <c r="C11" s="3">
        <v>4203</v>
      </c>
      <c r="D11" s="3">
        <v>67</v>
      </c>
      <c r="E11" s="3">
        <v>51</v>
      </c>
      <c r="F11" s="3">
        <v>4471</v>
      </c>
      <c r="G11" s="3">
        <v>78</v>
      </c>
      <c r="H11" s="3">
        <v>113</v>
      </c>
      <c r="I11" s="3">
        <v>72</v>
      </c>
      <c r="J11" s="3">
        <v>364</v>
      </c>
      <c r="K11" s="3">
        <v>89</v>
      </c>
      <c r="L11" s="3">
        <v>142</v>
      </c>
      <c r="M11" s="3">
        <v>388</v>
      </c>
      <c r="N11" s="3">
        <v>408</v>
      </c>
      <c r="O11" s="7">
        <v>396</v>
      </c>
    </row>
    <row r="12" spans="1:15" x14ac:dyDescent="0.2">
      <c r="A12" s="3" t="s">
        <v>2</v>
      </c>
      <c r="B12" s="3">
        <v>9506</v>
      </c>
      <c r="C12" s="3">
        <v>3807</v>
      </c>
      <c r="D12" s="3">
        <v>4462</v>
      </c>
      <c r="E12" s="3">
        <v>2663</v>
      </c>
      <c r="F12" s="3">
        <v>2109</v>
      </c>
      <c r="G12" s="3">
        <v>1236</v>
      </c>
      <c r="H12" s="3">
        <v>4228</v>
      </c>
      <c r="I12" s="3">
        <v>19690</v>
      </c>
      <c r="J12" s="3">
        <v>7945</v>
      </c>
      <c r="K12" s="3">
        <v>7365</v>
      </c>
      <c r="L12" s="3">
        <v>10185</v>
      </c>
      <c r="M12" s="3">
        <v>4856</v>
      </c>
      <c r="N12" s="3">
        <v>599</v>
      </c>
      <c r="O12" s="7">
        <v>33257</v>
      </c>
    </row>
    <row r="13" spans="1:15" x14ac:dyDescent="0.2">
      <c r="A13" s="3" t="s">
        <v>4</v>
      </c>
      <c r="B13" s="3">
        <v>2280</v>
      </c>
      <c r="C13" s="3">
        <v>1676</v>
      </c>
      <c r="D13" s="3">
        <v>12581</v>
      </c>
      <c r="E13" s="3">
        <v>5232</v>
      </c>
      <c r="F13" s="3">
        <v>642</v>
      </c>
      <c r="G13" s="3">
        <v>1088</v>
      </c>
      <c r="H13" s="3">
        <v>1372</v>
      </c>
      <c r="I13" s="3">
        <v>845</v>
      </c>
      <c r="J13" s="3">
        <v>5522</v>
      </c>
      <c r="K13" s="3">
        <v>4975</v>
      </c>
      <c r="L13" s="3">
        <v>374</v>
      </c>
      <c r="M13" s="3">
        <v>13695</v>
      </c>
      <c r="N13" s="3">
        <v>66341</v>
      </c>
      <c r="O13" s="7">
        <v>5694</v>
      </c>
    </row>
    <row r="14" spans="1:15" x14ac:dyDescent="0.2">
      <c r="A14" s="3" t="s">
        <v>5</v>
      </c>
      <c r="B14" s="3">
        <v>652</v>
      </c>
      <c r="C14" s="3">
        <v>4325</v>
      </c>
      <c r="D14" s="3">
        <v>608</v>
      </c>
      <c r="E14" s="3">
        <v>1363</v>
      </c>
      <c r="F14" s="3">
        <v>973</v>
      </c>
      <c r="G14" s="3">
        <v>1181</v>
      </c>
      <c r="H14" s="3">
        <v>1429</v>
      </c>
      <c r="I14" s="3">
        <v>1336</v>
      </c>
      <c r="J14" s="3">
        <v>1496</v>
      </c>
      <c r="K14" s="3">
        <v>1669</v>
      </c>
      <c r="L14" s="3">
        <v>660</v>
      </c>
      <c r="M14" s="3">
        <v>563</v>
      </c>
      <c r="N14" s="3">
        <v>471</v>
      </c>
      <c r="O14" s="7">
        <v>577</v>
      </c>
    </row>
    <row r="15" spans="1:15" x14ac:dyDescent="0.2">
      <c r="A15" s="3" t="s">
        <v>86</v>
      </c>
      <c r="B15" s="3">
        <v>2425</v>
      </c>
      <c r="C15" s="3">
        <v>3729</v>
      </c>
      <c r="D15" s="3">
        <v>6385</v>
      </c>
      <c r="E15" s="3">
        <v>8608</v>
      </c>
      <c r="F15" s="3">
        <v>12039</v>
      </c>
      <c r="G15" s="3">
        <v>21717</v>
      </c>
      <c r="H15" s="3">
        <v>12844</v>
      </c>
      <c r="I15" s="3">
        <v>17335</v>
      </c>
      <c r="J15" s="3">
        <v>21180</v>
      </c>
      <c r="K15" s="3">
        <v>7737</v>
      </c>
      <c r="L15" s="3">
        <v>17329</v>
      </c>
      <c r="M15" s="3">
        <v>8356</v>
      </c>
      <c r="N15" s="3">
        <v>6502</v>
      </c>
      <c r="O15" s="7">
        <v>5379</v>
      </c>
    </row>
    <row r="16" spans="1:15" x14ac:dyDescent="0.2">
      <c r="B16" s="3">
        <v>15018</v>
      </c>
      <c r="C16" s="3">
        <v>17740</v>
      </c>
      <c r="D16" s="3">
        <v>24103</v>
      </c>
      <c r="E16" s="3">
        <v>17917</v>
      </c>
      <c r="F16" s="3">
        <v>20234</v>
      </c>
      <c r="G16" s="3">
        <v>25300</v>
      </c>
      <c r="H16" s="3">
        <v>19986</v>
      </c>
      <c r="I16" s="3">
        <v>39278</v>
      </c>
      <c r="J16" s="3">
        <v>36507</v>
      </c>
      <c r="K16" s="3">
        <v>21835</v>
      </c>
      <c r="L16" s="3">
        <v>28690</v>
      </c>
      <c r="M16" s="3">
        <v>27858</v>
      </c>
      <c r="N16" s="3">
        <v>74321</v>
      </c>
      <c r="O16" s="7">
        <v>45303</v>
      </c>
    </row>
  </sheetData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117F-5745-7A4B-95B8-62574F12C77C}">
  <dimension ref="A1:S16"/>
  <sheetViews>
    <sheetView workbookViewId="0">
      <selection activeCell="R2" sqref="R2"/>
    </sheetView>
  </sheetViews>
  <sheetFormatPr baseColWidth="10" defaultRowHeight="16" x14ac:dyDescent="0.2"/>
  <cols>
    <col min="1" max="1" width="15.83203125" style="3" bestFit="1" customWidth="1"/>
    <col min="2" max="14" width="5.83203125" style="3" bestFit="1" customWidth="1"/>
    <col min="15" max="15" width="5.6640625" style="3" customWidth="1"/>
    <col min="16" max="16384" width="10.83203125" style="3"/>
  </cols>
  <sheetData>
    <row r="1" spans="1:19" s="2" customFormat="1" x14ac:dyDescent="0.2">
      <c r="B1" s="2">
        <v>2011</v>
      </c>
      <c r="C1" s="2">
        <v>2012</v>
      </c>
      <c r="D1" s="2">
        <v>2013</v>
      </c>
      <c r="E1" s="2">
        <v>2014</v>
      </c>
      <c r="F1" s="2">
        <v>2015</v>
      </c>
      <c r="G1" s="2">
        <v>2016</v>
      </c>
      <c r="H1" s="2">
        <v>2017</v>
      </c>
      <c r="I1" s="2">
        <v>2018</v>
      </c>
      <c r="J1" s="2">
        <v>2019</v>
      </c>
      <c r="K1" s="2">
        <v>2020</v>
      </c>
      <c r="L1" s="2">
        <v>2021</v>
      </c>
      <c r="M1" s="2">
        <v>2022</v>
      </c>
      <c r="N1" s="2">
        <v>2023</v>
      </c>
      <c r="O1" s="2">
        <v>2024</v>
      </c>
    </row>
    <row r="2" spans="1:19" x14ac:dyDescent="0.2">
      <c r="A2" s="2" t="s">
        <v>6</v>
      </c>
      <c r="B2" s="3" t="s">
        <v>118</v>
      </c>
      <c r="C2" s="3" t="s">
        <v>119</v>
      </c>
      <c r="D2" s="3" t="s">
        <v>89</v>
      </c>
      <c r="E2" s="3" t="s">
        <v>120</v>
      </c>
      <c r="F2" s="3" t="s">
        <v>168</v>
      </c>
      <c r="G2" s="3" t="s">
        <v>169</v>
      </c>
      <c r="H2" s="3" t="s">
        <v>121</v>
      </c>
      <c r="I2" s="3" t="s">
        <v>88</v>
      </c>
      <c r="J2" s="3" t="s">
        <v>122</v>
      </c>
      <c r="K2" s="3" t="s">
        <v>120</v>
      </c>
      <c r="L2" s="3" t="s">
        <v>94</v>
      </c>
      <c r="M2" s="3" t="s">
        <v>104</v>
      </c>
      <c r="N2" s="3" t="s">
        <v>125</v>
      </c>
      <c r="O2" s="3" t="s">
        <v>122</v>
      </c>
      <c r="Q2" s="3">
        <f>'Table 16'!O2/'Table 15'!O2</f>
        <v>3.2478632478632479</v>
      </c>
      <c r="R2" s="3">
        <f>Q2/Q$5</f>
        <v>3.7053883314752882</v>
      </c>
    </row>
    <row r="3" spans="1:19" x14ac:dyDescent="0.2">
      <c r="A3" s="2" t="s">
        <v>2</v>
      </c>
      <c r="B3" s="3" t="s">
        <v>101</v>
      </c>
      <c r="C3" s="3" t="s">
        <v>102</v>
      </c>
      <c r="D3" s="3" t="s">
        <v>103</v>
      </c>
      <c r="E3" s="3" t="s">
        <v>100</v>
      </c>
      <c r="F3" s="3" t="s">
        <v>104</v>
      </c>
      <c r="G3" s="3" t="s">
        <v>105</v>
      </c>
      <c r="H3" s="3" t="s">
        <v>106</v>
      </c>
      <c r="I3" s="3" t="s">
        <v>170</v>
      </c>
      <c r="J3" s="3" t="s">
        <v>108</v>
      </c>
      <c r="K3" s="3" t="s">
        <v>100</v>
      </c>
      <c r="L3" s="3" t="s">
        <v>99</v>
      </c>
      <c r="M3" s="3" t="s">
        <v>168</v>
      </c>
      <c r="N3" s="3" t="s">
        <v>179</v>
      </c>
      <c r="O3" s="3" t="s">
        <v>203</v>
      </c>
      <c r="Q3" s="3">
        <f>'Table 16'!O3/'Table 15'!O3</f>
        <v>26.290118577075098</v>
      </c>
      <c r="R3" s="3">
        <f>Q3/Q$5</f>
        <v>29.993596150541332</v>
      </c>
    </row>
    <row r="4" spans="1:19" x14ac:dyDescent="0.2">
      <c r="A4" s="2" t="s">
        <v>4</v>
      </c>
      <c r="B4" s="3" t="s">
        <v>90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  <c r="J4" s="3" t="s">
        <v>98</v>
      </c>
      <c r="K4" s="3" t="s">
        <v>99</v>
      </c>
      <c r="L4" s="3" t="s">
        <v>150</v>
      </c>
      <c r="M4" s="3" t="s">
        <v>171</v>
      </c>
      <c r="N4" s="3" t="s">
        <v>180</v>
      </c>
      <c r="O4" s="3" t="s">
        <v>112</v>
      </c>
      <c r="Q4" s="3">
        <f>'Table 16'!O4/'Table 15'!O4</f>
        <v>5.9852786540483702</v>
      </c>
      <c r="R4" s="3">
        <f>Q4/Q$5</f>
        <v>6.8284222557490972</v>
      </c>
    </row>
    <row r="5" spans="1:19" x14ac:dyDescent="0.2">
      <c r="A5" s="2" t="s">
        <v>5</v>
      </c>
      <c r="B5" s="3" t="s">
        <v>100</v>
      </c>
      <c r="C5" s="3" t="s">
        <v>115</v>
      </c>
      <c r="D5" s="3" t="s">
        <v>169</v>
      </c>
      <c r="E5" s="3" t="s">
        <v>94</v>
      </c>
      <c r="F5" s="3" t="s">
        <v>89</v>
      </c>
      <c r="G5" s="3" t="s">
        <v>117</v>
      </c>
      <c r="H5" s="3" t="s">
        <v>89</v>
      </c>
      <c r="I5" s="3" t="s">
        <v>89</v>
      </c>
      <c r="J5" s="3" t="s">
        <v>89</v>
      </c>
      <c r="K5" s="3" t="s">
        <v>89</v>
      </c>
      <c r="L5" s="3" t="s">
        <v>89</v>
      </c>
      <c r="M5" s="3" t="s">
        <v>116</v>
      </c>
      <c r="N5" s="3" t="s">
        <v>105</v>
      </c>
      <c r="O5" s="3" t="s">
        <v>116</v>
      </c>
      <c r="Q5" s="3">
        <f>'Table 16'!O5/'Table 15'!O5</f>
        <v>0.87652439024390238</v>
      </c>
      <c r="R5" s="3">
        <f>Q5/Q$5</f>
        <v>1</v>
      </c>
    </row>
    <row r="6" spans="1:19" x14ac:dyDescent="0.2">
      <c r="A6" s="2" t="s">
        <v>86</v>
      </c>
      <c r="B6" s="3" t="s">
        <v>109</v>
      </c>
      <c r="C6" s="3" t="s">
        <v>90</v>
      </c>
      <c r="D6" s="3" t="s">
        <v>106</v>
      </c>
      <c r="E6" s="3" t="s">
        <v>110</v>
      </c>
      <c r="F6" s="3" t="s">
        <v>114</v>
      </c>
      <c r="G6" s="3" t="s">
        <v>93</v>
      </c>
      <c r="H6" s="3" t="s">
        <v>102</v>
      </c>
      <c r="I6" s="3" t="s">
        <v>102</v>
      </c>
      <c r="J6" s="3" t="s">
        <v>113</v>
      </c>
      <c r="K6" s="3" t="s">
        <v>114</v>
      </c>
      <c r="L6" s="3" t="s">
        <v>113</v>
      </c>
      <c r="M6" s="3" t="s">
        <v>112</v>
      </c>
      <c r="N6" s="3" t="s">
        <v>112</v>
      </c>
      <c r="O6" s="3" t="s">
        <v>108</v>
      </c>
      <c r="Q6" s="3">
        <f>'Table 16'!O6/'Table 15'!O6</f>
        <v>5.4604700854700852</v>
      </c>
      <c r="R6" s="3">
        <f>Q6/Q$5</f>
        <v>6.229684132292828</v>
      </c>
    </row>
    <row r="7" spans="1:19" s="2" customFormat="1" x14ac:dyDescent="0.2">
      <c r="B7" s="2" t="s">
        <v>123</v>
      </c>
      <c r="C7" s="2" t="s">
        <v>108</v>
      </c>
      <c r="D7" s="2" t="s">
        <v>102</v>
      </c>
      <c r="E7" s="2" t="s">
        <v>110</v>
      </c>
      <c r="F7" s="2" t="s">
        <v>125</v>
      </c>
      <c r="G7" s="2" t="s">
        <v>124</v>
      </c>
      <c r="H7" s="2" t="s">
        <v>125</v>
      </c>
      <c r="I7" s="2" t="s">
        <v>112</v>
      </c>
      <c r="J7" s="2" t="s">
        <v>108</v>
      </c>
      <c r="K7" s="2" t="s">
        <v>110</v>
      </c>
      <c r="L7" s="2" t="s">
        <v>108</v>
      </c>
      <c r="M7" s="2" t="s">
        <v>113</v>
      </c>
      <c r="N7" s="2" t="s">
        <v>171</v>
      </c>
      <c r="O7" s="2" t="s">
        <v>204</v>
      </c>
      <c r="Q7" s="3">
        <f>'Table 16'!O7/'Table 15'!O7</f>
        <v>11.468789808917197</v>
      </c>
      <c r="R7" s="3">
        <f>Q7/Q$5</f>
        <v>13.084393242869012</v>
      </c>
      <c r="S7" s="3"/>
    </row>
    <row r="10" spans="1:19" x14ac:dyDescent="0.2">
      <c r="B10" s="3">
        <v>2011</v>
      </c>
      <c r="C10" s="3">
        <v>2012</v>
      </c>
      <c r="D10" s="3">
        <v>2013</v>
      </c>
      <c r="E10" s="3">
        <v>2014</v>
      </c>
      <c r="F10" s="3">
        <v>2015</v>
      </c>
      <c r="G10" s="3">
        <v>2016</v>
      </c>
      <c r="H10" s="3">
        <v>2017</v>
      </c>
      <c r="I10" s="3">
        <v>2018</v>
      </c>
      <c r="J10" s="3">
        <v>2019</v>
      </c>
      <c r="K10" s="3">
        <v>2020</v>
      </c>
      <c r="L10" s="3">
        <v>2021</v>
      </c>
      <c r="M10" s="3">
        <v>2022</v>
      </c>
      <c r="N10" s="3">
        <v>2023</v>
      </c>
      <c r="O10" s="3">
        <v>2024</v>
      </c>
    </row>
    <row r="11" spans="1:19" x14ac:dyDescent="0.2">
      <c r="A11" s="3" t="s">
        <v>6</v>
      </c>
      <c r="B11" s="3" t="s">
        <v>118</v>
      </c>
      <c r="C11" s="3" t="s">
        <v>119</v>
      </c>
      <c r="D11" s="3" t="s">
        <v>89</v>
      </c>
      <c r="E11" s="3" t="s">
        <v>120</v>
      </c>
      <c r="F11" s="3" t="s">
        <v>119</v>
      </c>
      <c r="G11" s="3" t="s">
        <v>88</v>
      </c>
      <c r="H11" s="3" t="s">
        <v>121</v>
      </c>
      <c r="I11" s="3" t="s">
        <v>88</v>
      </c>
      <c r="J11" s="3" t="s">
        <v>122</v>
      </c>
      <c r="K11" s="3" t="s">
        <v>120</v>
      </c>
      <c r="L11" s="3" t="s">
        <v>94</v>
      </c>
      <c r="M11" s="3" t="s">
        <v>104</v>
      </c>
      <c r="N11" s="3" t="s">
        <v>125</v>
      </c>
      <c r="O11" s="3" t="s">
        <v>122</v>
      </c>
    </row>
    <row r="12" spans="1:19" x14ac:dyDescent="0.2">
      <c r="A12" s="3" t="s">
        <v>2</v>
      </c>
      <c r="B12" s="3" t="s">
        <v>101</v>
      </c>
      <c r="C12" s="3" t="s">
        <v>102</v>
      </c>
      <c r="D12" s="3" t="s">
        <v>103</v>
      </c>
      <c r="E12" s="3" t="s">
        <v>100</v>
      </c>
      <c r="F12" s="3" t="s">
        <v>104</v>
      </c>
      <c r="G12" s="3" t="s">
        <v>105</v>
      </c>
      <c r="H12" s="3" t="s">
        <v>106</v>
      </c>
      <c r="I12" s="3" t="s">
        <v>107</v>
      </c>
      <c r="J12" s="3" t="s">
        <v>108</v>
      </c>
      <c r="K12" s="3" t="s">
        <v>100</v>
      </c>
      <c r="L12" s="3" t="s">
        <v>99</v>
      </c>
      <c r="M12" s="3" t="s">
        <v>168</v>
      </c>
      <c r="N12" s="3" t="s">
        <v>179</v>
      </c>
      <c r="O12" s="3" t="s">
        <v>203</v>
      </c>
    </row>
    <row r="13" spans="1:19" x14ac:dyDescent="0.2">
      <c r="A13" s="3" t="s">
        <v>4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95</v>
      </c>
      <c r="H13" s="3" t="s">
        <v>96</v>
      </c>
      <c r="I13" s="3" t="s">
        <v>97</v>
      </c>
      <c r="J13" s="3" t="s">
        <v>98</v>
      </c>
      <c r="K13" s="3" t="s">
        <v>99</v>
      </c>
      <c r="L13" s="3" t="s">
        <v>150</v>
      </c>
      <c r="M13" s="3" t="s">
        <v>171</v>
      </c>
      <c r="N13" s="3" t="s">
        <v>180</v>
      </c>
      <c r="O13" s="3" t="s">
        <v>112</v>
      </c>
    </row>
    <row r="14" spans="1:19" x14ac:dyDescent="0.2">
      <c r="A14" s="3" t="s">
        <v>5</v>
      </c>
      <c r="B14" s="3" t="s">
        <v>100</v>
      </c>
      <c r="C14" s="3" t="s">
        <v>115</v>
      </c>
      <c r="D14" s="3" t="s">
        <v>116</v>
      </c>
      <c r="E14" s="3" t="s">
        <v>117</v>
      </c>
      <c r="F14" s="3" t="s">
        <v>89</v>
      </c>
      <c r="G14" s="3" t="s">
        <v>117</v>
      </c>
      <c r="H14" s="3" t="s">
        <v>89</v>
      </c>
      <c r="I14" s="3" t="s">
        <v>89</v>
      </c>
      <c r="J14" s="3" t="s">
        <v>89</v>
      </c>
      <c r="K14" s="3" t="s">
        <v>89</v>
      </c>
      <c r="L14" s="3" t="s">
        <v>89</v>
      </c>
      <c r="M14" s="3" t="s">
        <v>116</v>
      </c>
      <c r="N14" s="3" t="s">
        <v>105</v>
      </c>
      <c r="O14" s="3" t="s">
        <v>116</v>
      </c>
    </row>
    <row r="15" spans="1:19" x14ac:dyDescent="0.2">
      <c r="A15" s="3" t="s">
        <v>86</v>
      </c>
      <c r="B15" s="3" t="s">
        <v>109</v>
      </c>
      <c r="C15" s="3" t="s">
        <v>90</v>
      </c>
      <c r="D15" s="3" t="s">
        <v>106</v>
      </c>
      <c r="E15" s="3" t="s">
        <v>110</v>
      </c>
      <c r="F15" s="3" t="s">
        <v>108</v>
      </c>
      <c r="G15" s="3" t="s">
        <v>111</v>
      </c>
      <c r="H15" s="3" t="s">
        <v>112</v>
      </c>
      <c r="I15" s="3" t="s">
        <v>102</v>
      </c>
      <c r="J15" s="3" t="s">
        <v>113</v>
      </c>
      <c r="K15" s="3" t="s">
        <v>114</v>
      </c>
      <c r="L15" s="3" t="s">
        <v>113</v>
      </c>
      <c r="M15" s="3" t="s">
        <v>112</v>
      </c>
      <c r="N15" s="3" t="s">
        <v>114</v>
      </c>
      <c r="O15" s="3" t="s">
        <v>108</v>
      </c>
    </row>
    <row r="16" spans="1:19" x14ac:dyDescent="0.2">
      <c r="B16" s="3" t="s">
        <v>123</v>
      </c>
      <c r="C16" s="3" t="s">
        <v>108</v>
      </c>
      <c r="D16" s="3" t="s">
        <v>112</v>
      </c>
      <c r="E16" s="3" t="s">
        <v>110</v>
      </c>
      <c r="F16" s="3" t="s">
        <v>123</v>
      </c>
      <c r="G16" s="3" t="s">
        <v>124</v>
      </c>
      <c r="H16" s="3" t="s">
        <v>125</v>
      </c>
      <c r="I16" s="3" t="s">
        <v>112</v>
      </c>
      <c r="J16" s="3" t="s">
        <v>108</v>
      </c>
      <c r="K16" s="3" t="s">
        <v>110</v>
      </c>
      <c r="L16" s="3" t="s">
        <v>108</v>
      </c>
      <c r="M16" s="3" t="s">
        <v>102</v>
      </c>
      <c r="N16" s="3" t="s">
        <v>181</v>
      </c>
      <c r="O16" s="3" t="s">
        <v>204</v>
      </c>
    </row>
  </sheetData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1BFF-003E-E245-9639-F25AD499E1CF}">
  <dimension ref="A1:M11"/>
  <sheetViews>
    <sheetView workbookViewId="0"/>
  </sheetViews>
  <sheetFormatPr baseColWidth="10" defaultRowHeight="16" x14ac:dyDescent="0.2"/>
  <cols>
    <col min="1" max="1" width="5.6640625" style="10" bestFit="1" customWidth="1"/>
    <col min="2" max="2" width="10.5" style="3" bestFit="1" customWidth="1"/>
    <col min="3" max="3" width="6.6640625" style="3" bestFit="1" customWidth="1"/>
    <col min="4" max="4" width="10.5" style="3" bestFit="1" customWidth="1"/>
    <col min="5" max="5" width="6.6640625" style="3" bestFit="1" customWidth="1"/>
    <col min="6" max="6" width="10.5" style="3" bestFit="1" customWidth="1"/>
    <col min="7" max="7" width="5.1640625" style="3" bestFit="1" customWidth="1"/>
    <col min="8" max="8" width="9.83203125" style="3" bestFit="1" customWidth="1"/>
    <col min="9" max="9" width="5.1640625" style="3" bestFit="1" customWidth="1"/>
    <col min="10" max="10" width="9.83203125" style="3" bestFit="1" customWidth="1"/>
    <col min="11" max="11" width="5.1640625" style="3" bestFit="1" customWidth="1"/>
    <col min="12" max="12" width="10.1640625" style="3" customWidth="1"/>
    <col min="13" max="13" width="5.1640625" style="3" customWidth="1"/>
    <col min="14" max="16384" width="10.83203125" style="3"/>
  </cols>
  <sheetData>
    <row r="1" spans="1:13" x14ac:dyDescent="0.2">
      <c r="A1" s="10" t="s">
        <v>12</v>
      </c>
      <c r="B1" s="42">
        <v>2019</v>
      </c>
      <c r="C1" s="32"/>
      <c r="D1" s="42">
        <v>2020</v>
      </c>
      <c r="E1" s="32"/>
      <c r="F1" s="42">
        <v>2021</v>
      </c>
      <c r="G1" s="32"/>
      <c r="H1" s="42">
        <v>2022</v>
      </c>
      <c r="I1" s="32"/>
      <c r="J1" s="42">
        <v>2023</v>
      </c>
      <c r="L1" s="32">
        <v>2024</v>
      </c>
    </row>
    <row r="2" spans="1:13" x14ac:dyDescent="0.2">
      <c r="A2" s="10">
        <v>1</v>
      </c>
      <c r="B2" s="43" t="s">
        <v>61</v>
      </c>
      <c r="C2" s="7">
        <v>1112</v>
      </c>
      <c r="D2" s="43" t="s">
        <v>61</v>
      </c>
      <c r="E2" s="7">
        <v>1394</v>
      </c>
      <c r="F2" s="43" t="s">
        <v>126</v>
      </c>
      <c r="G2" s="7">
        <v>619</v>
      </c>
      <c r="H2" s="43" t="s">
        <v>126</v>
      </c>
      <c r="I2" s="7">
        <v>638</v>
      </c>
      <c r="J2" s="43" t="s">
        <v>126</v>
      </c>
      <c r="K2" s="7">
        <v>691</v>
      </c>
      <c r="L2" s="3" t="s">
        <v>126</v>
      </c>
      <c r="M2" s="3">
        <v>889</v>
      </c>
    </row>
    <row r="3" spans="1:13" x14ac:dyDescent="0.2">
      <c r="A3" s="10">
        <v>2</v>
      </c>
      <c r="B3" s="43" t="s">
        <v>126</v>
      </c>
      <c r="C3" s="3">
        <v>538</v>
      </c>
      <c r="D3" s="43" t="s">
        <v>126</v>
      </c>
      <c r="E3" s="3">
        <v>588</v>
      </c>
      <c r="F3" s="43" t="s">
        <v>127</v>
      </c>
      <c r="G3" s="3">
        <v>576</v>
      </c>
      <c r="H3" s="43" t="s">
        <v>25</v>
      </c>
      <c r="I3" s="3">
        <v>377</v>
      </c>
      <c r="J3" s="43" t="s">
        <v>25</v>
      </c>
      <c r="K3" s="3">
        <v>424</v>
      </c>
      <c r="L3" s="3" t="s">
        <v>61</v>
      </c>
      <c r="M3" s="3">
        <v>302</v>
      </c>
    </row>
    <row r="4" spans="1:13" x14ac:dyDescent="0.2">
      <c r="A4" s="10">
        <v>3</v>
      </c>
      <c r="B4" s="43" t="s">
        <v>127</v>
      </c>
      <c r="C4" s="3">
        <v>502</v>
      </c>
      <c r="D4" s="43" t="s">
        <v>128</v>
      </c>
      <c r="E4" s="3">
        <v>389</v>
      </c>
      <c r="F4" s="43" t="s">
        <v>61</v>
      </c>
      <c r="G4" s="3">
        <v>508</v>
      </c>
      <c r="H4" s="43" t="s">
        <v>61</v>
      </c>
      <c r="I4" s="3">
        <v>339</v>
      </c>
      <c r="J4" s="43" t="s">
        <v>61</v>
      </c>
      <c r="K4" s="3">
        <v>267</v>
      </c>
      <c r="L4" s="3" t="s">
        <v>25</v>
      </c>
      <c r="M4" s="3">
        <v>269</v>
      </c>
    </row>
    <row r="5" spans="1:13" x14ac:dyDescent="0.2">
      <c r="A5" s="10">
        <v>4</v>
      </c>
      <c r="B5" s="43" t="s">
        <v>32</v>
      </c>
      <c r="C5" s="3">
        <v>407</v>
      </c>
      <c r="D5" s="43" t="s">
        <v>25</v>
      </c>
      <c r="E5" s="3">
        <v>226</v>
      </c>
      <c r="F5" s="43" t="s">
        <v>28</v>
      </c>
      <c r="G5" s="3">
        <v>448</v>
      </c>
      <c r="H5" s="43" t="s">
        <v>130</v>
      </c>
      <c r="I5" s="3">
        <v>239</v>
      </c>
      <c r="J5" s="43" t="s">
        <v>128</v>
      </c>
      <c r="K5" s="3">
        <v>198</v>
      </c>
      <c r="L5" s="3" t="s">
        <v>172</v>
      </c>
      <c r="M5" s="3">
        <v>233</v>
      </c>
    </row>
    <row r="6" spans="1:13" x14ac:dyDescent="0.2">
      <c r="A6" s="10">
        <v>5</v>
      </c>
      <c r="B6" s="43" t="s">
        <v>128</v>
      </c>
      <c r="C6" s="3">
        <v>366</v>
      </c>
      <c r="D6" s="43" t="s">
        <v>28</v>
      </c>
      <c r="E6" s="3">
        <v>199</v>
      </c>
      <c r="F6" s="43" t="s">
        <v>25</v>
      </c>
      <c r="G6" s="3">
        <v>390</v>
      </c>
      <c r="H6" s="43" t="s">
        <v>32</v>
      </c>
      <c r="I6" s="3">
        <v>158</v>
      </c>
      <c r="J6" s="43" t="s">
        <v>130</v>
      </c>
      <c r="K6" s="3">
        <v>159</v>
      </c>
      <c r="L6" s="3" t="s">
        <v>128</v>
      </c>
      <c r="M6" s="3">
        <v>169</v>
      </c>
    </row>
    <row r="7" spans="1:13" x14ac:dyDescent="0.2">
      <c r="A7" s="10">
        <v>6</v>
      </c>
      <c r="B7" s="43" t="s">
        <v>28</v>
      </c>
      <c r="C7" s="3">
        <v>342</v>
      </c>
      <c r="D7" s="43" t="s">
        <v>32</v>
      </c>
      <c r="E7" s="3">
        <v>192</v>
      </c>
      <c r="F7" s="43" t="s">
        <v>129</v>
      </c>
      <c r="G7" s="3">
        <v>304</v>
      </c>
      <c r="H7" s="43" t="s">
        <v>127</v>
      </c>
      <c r="I7" s="3">
        <v>138</v>
      </c>
      <c r="J7" s="43" t="s">
        <v>172</v>
      </c>
      <c r="K7" s="3">
        <v>143</v>
      </c>
      <c r="L7" s="3" t="s">
        <v>130</v>
      </c>
      <c r="M7" s="3">
        <v>156</v>
      </c>
    </row>
    <row r="8" spans="1:13" x14ac:dyDescent="0.2">
      <c r="A8" s="10">
        <v>7</v>
      </c>
      <c r="B8" s="43" t="s">
        <v>129</v>
      </c>
      <c r="C8" s="3">
        <v>223</v>
      </c>
      <c r="D8" s="43" t="s">
        <v>130</v>
      </c>
      <c r="E8" s="3">
        <v>182</v>
      </c>
      <c r="F8" s="43" t="s">
        <v>130</v>
      </c>
      <c r="G8" s="3">
        <v>213</v>
      </c>
      <c r="H8" s="43" t="s">
        <v>129</v>
      </c>
      <c r="I8" s="3">
        <v>125</v>
      </c>
      <c r="J8" s="43" t="s">
        <v>32</v>
      </c>
      <c r="K8" s="3">
        <v>126</v>
      </c>
      <c r="L8" s="3" t="s">
        <v>32</v>
      </c>
      <c r="M8" s="3">
        <v>119</v>
      </c>
    </row>
    <row r="9" spans="1:13" x14ac:dyDescent="0.2">
      <c r="A9" s="10">
        <v>8</v>
      </c>
      <c r="B9" s="43" t="s">
        <v>130</v>
      </c>
      <c r="C9" s="3">
        <v>202</v>
      </c>
      <c r="D9" s="43" t="s">
        <v>127</v>
      </c>
      <c r="E9" s="3">
        <v>128</v>
      </c>
      <c r="F9" s="43" t="s">
        <v>32</v>
      </c>
      <c r="G9" s="3">
        <v>196</v>
      </c>
      <c r="H9" s="43" t="s">
        <v>128</v>
      </c>
      <c r="I9" s="3">
        <v>113</v>
      </c>
      <c r="J9" s="43" t="s">
        <v>182</v>
      </c>
      <c r="K9" s="3">
        <v>99</v>
      </c>
      <c r="L9" s="3" t="s">
        <v>35</v>
      </c>
      <c r="M9" s="3">
        <v>86</v>
      </c>
    </row>
    <row r="10" spans="1:13" x14ac:dyDescent="0.2">
      <c r="A10" s="10">
        <v>9</v>
      </c>
      <c r="B10" s="43" t="s">
        <v>63</v>
      </c>
      <c r="C10" s="3">
        <v>179</v>
      </c>
      <c r="D10" s="43" t="s">
        <v>16</v>
      </c>
      <c r="E10" s="3">
        <v>118</v>
      </c>
      <c r="F10" s="43" t="s">
        <v>128</v>
      </c>
      <c r="G10" s="3">
        <v>110</v>
      </c>
      <c r="H10" s="43" t="s">
        <v>16</v>
      </c>
      <c r="I10" s="3">
        <v>100</v>
      </c>
      <c r="J10" s="43" t="s">
        <v>183</v>
      </c>
      <c r="K10" s="3">
        <v>96</v>
      </c>
      <c r="L10" s="3" t="s">
        <v>16</v>
      </c>
      <c r="M10" s="3">
        <v>83</v>
      </c>
    </row>
    <row r="11" spans="1:13" x14ac:dyDescent="0.2">
      <c r="A11" s="10">
        <v>10</v>
      </c>
      <c r="B11" s="43" t="s">
        <v>18</v>
      </c>
      <c r="C11" s="3">
        <v>165</v>
      </c>
      <c r="D11" s="43" t="s">
        <v>18</v>
      </c>
      <c r="E11" s="3">
        <v>115</v>
      </c>
      <c r="F11" s="43" t="s">
        <v>40</v>
      </c>
      <c r="G11" s="3">
        <v>108</v>
      </c>
      <c r="H11" s="43" t="s">
        <v>172</v>
      </c>
      <c r="I11" s="3">
        <v>91</v>
      </c>
      <c r="J11" s="43" t="s">
        <v>129</v>
      </c>
      <c r="K11" s="3">
        <v>85</v>
      </c>
      <c r="L11" s="3" t="s">
        <v>183</v>
      </c>
      <c r="M11" s="3">
        <v>83</v>
      </c>
    </row>
  </sheetData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F389-1B8E-9142-B5B4-B4F2BF9DB413}">
  <dimension ref="A1:M11"/>
  <sheetViews>
    <sheetView workbookViewId="0">
      <selection activeCell="F20" sqref="F20"/>
    </sheetView>
  </sheetViews>
  <sheetFormatPr baseColWidth="10" defaultRowHeight="16" x14ac:dyDescent="0.2"/>
  <cols>
    <col min="1" max="1" width="5.6640625" style="10" bestFit="1" customWidth="1"/>
    <col min="2" max="2" width="11.5" style="3" bestFit="1" customWidth="1"/>
    <col min="3" max="3" width="6.6640625" style="3" bestFit="1" customWidth="1"/>
    <col min="4" max="4" width="11.5" style="3" bestFit="1" customWidth="1"/>
    <col min="5" max="5" width="6.6640625" style="3" bestFit="1" customWidth="1"/>
    <col min="6" max="6" width="11.5" style="3" bestFit="1" customWidth="1"/>
    <col min="7" max="7" width="6.6640625" style="3" bestFit="1" customWidth="1"/>
    <col min="8" max="8" width="11.5" style="3" bestFit="1" customWidth="1"/>
    <col min="9" max="9" width="7.6640625" style="3" bestFit="1" customWidth="1"/>
    <col min="10" max="10" width="10" style="3" bestFit="1" customWidth="1"/>
    <col min="11" max="11" width="7.6640625" style="3" bestFit="1" customWidth="1"/>
    <col min="12" max="12" width="11" style="3" bestFit="1" customWidth="1"/>
    <col min="13" max="13" width="7.6640625" style="3" bestFit="1" customWidth="1"/>
    <col min="14" max="16384" width="10.83203125" style="3"/>
  </cols>
  <sheetData>
    <row r="1" spans="1:13" x14ac:dyDescent="0.2">
      <c r="A1" s="10" t="s">
        <v>12</v>
      </c>
      <c r="B1" s="73">
        <v>2019</v>
      </c>
      <c r="C1" s="74"/>
      <c r="D1" s="73">
        <v>2020</v>
      </c>
      <c r="E1" s="74"/>
      <c r="F1" s="73">
        <v>2021</v>
      </c>
      <c r="G1" s="74"/>
      <c r="H1" s="73">
        <v>2022</v>
      </c>
      <c r="I1" s="74"/>
      <c r="J1" s="73">
        <v>2023</v>
      </c>
      <c r="K1" s="2"/>
      <c r="L1" s="32">
        <v>2024</v>
      </c>
    </row>
    <row r="2" spans="1:13" x14ac:dyDescent="0.2">
      <c r="A2" s="10">
        <v>1</v>
      </c>
      <c r="B2" s="44" t="s">
        <v>18</v>
      </c>
      <c r="C2" s="7">
        <v>6787</v>
      </c>
      <c r="D2" s="44" t="s">
        <v>18</v>
      </c>
      <c r="E2" s="7">
        <v>6765</v>
      </c>
      <c r="F2" s="44" t="s">
        <v>18</v>
      </c>
      <c r="G2" s="7">
        <v>5424</v>
      </c>
      <c r="H2" s="44" t="s">
        <v>126</v>
      </c>
      <c r="I2" s="7">
        <v>13919</v>
      </c>
      <c r="J2" s="44" t="s">
        <v>126</v>
      </c>
      <c r="K2" s="7">
        <v>66579</v>
      </c>
      <c r="L2" s="3" t="s">
        <v>30</v>
      </c>
      <c r="M2" s="7">
        <v>32792</v>
      </c>
    </row>
    <row r="3" spans="1:13" x14ac:dyDescent="0.2">
      <c r="A3" s="10">
        <v>2</v>
      </c>
      <c r="B3" s="44" t="s">
        <v>126</v>
      </c>
      <c r="C3" s="7">
        <v>5510</v>
      </c>
      <c r="D3" s="44" t="s">
        <v>126</v>
      </c>
      <c r="E3" s="7">
        <v>5051</v>
      </c>
      <c r="F3" s="44" t="s">
        <v>127</v>
      </c>
      <c r="G3" s="7">
        <v>4409</v>
      </c>
      <c r="H3" s="44" t="s">
        <v>18</v>
      </c>
      <c r="I3" s="7">
        <v>4354</v>
      </c>
      <c r="J3" s="44" t="s">
        <v>151</v>
      </c>
      <c r="K3" s="7">
        <v>522</v>
      </c>
      <c r="L3" s="3" t="s">
        <v>126</v>
      </c>
      <c r="M3" s="7">
        <v>5533</v>
      </c>
    </row>
    <row r="4" spans="1:13" x14ac:dyDescent="0.2">
      <c r="A4" s="10">
        <v>3</v>
      </c>
      <c r="B4" s="44" t="s">
        <v>127</v>
      </c>
      <c r="C4" s="7">
        <v>3716</v>
      </c>
      <c r="D4" s="44" t="s">
        <v>61</v>
      </c>
      <c r="E4" s="7">
        <v>1358</v>
      </c>
      <c r="F4" s="44" t="s">
        <v>25</v>
      </c>
      <c r="G4" s="7">
        <v>4281</v>
      </c>
      <c r="H4" s="44" t="s">
        <v>127</v>
      </c>
      <c r="I4" s="7">
        <v>925</v>
      </c>
      <c r="J4" s="44" t="s">
        <v>129</v>
      </c>
      <c r="K4" s="7">
        <v>513</v>
      </c>
      <c r="L4" s="3" t="s">
        <v>206</v>
      </c>
      <c r="M4" s="7">
        <v>643</v>
      </c>
    </row>
    <row r="5" spans="1:13" x14ac:dyDescent="0.2">
      <c r="A5" s="10">
        <v>4</v>
      </c>
      <c r="B5" s="44" t="s">
        <v>32</v>
      </c>
      <c r="C5" s="7">
        <v>2522</v>
      </c>
      <c r="D5" s="44" t="s">
        <v>28</v>
      </c>
      <c r="E5" s="7">
        <v>1331</v>
      </c>
      <c r="F5" s="44" t="s">
        <v>28</v>
      </c>
      <c r="G5" s="7">
        <v>3390</v>
      </c>
      <c r="H5" s="44" t="s">
        <v>129</v>
      </c>
      <c r="I5" s="7">
        <v>734</v>
      </c>
      <c r="J5" s="44" t="s">
        <v>32</v>
      </c>
      <c r="K5" s="7">
        <v>478</v>
      </c>
      <c r="L5" s="3" t="s">
        <v>32</v>
      </c>
      <c r="M5" s="7">
        <v>426</v>
      </c>
    </row>
    <row r="6" spans="1:13" x14ac:dyDescent="0.2">
      <c r="A6" s="10">
        <v>5</v>
      </c>
      <c r="B6" s="44" t="s">
        <v>28</v>
      </c>
      <c r="C6" s="7">
        <v>2516</v>
      </c>
      <c r="D6" s="44" t="s">
        <v>32</v>
      </c>
      <c r="E6" s="7">
        <v>716</v>
      </c>
      <c r="F6" s="44" t="s">
        <v>129</v>
      </c>
      <c r="G6" s="7">
        <v>2249</v>
      </c>
      <c r="H6" s="44" t="s">
        <v>32</v>
      </c>
      <c r="I6" s="7">
        <v>706</v>
      </c>
      <c r="J6" s="44" t="s">
        <v>127</v>
      </c>
      <c r="K6" s="7">
        <v>371</v>
      </c>
      <c r="L6" s="3" t="s">
        <v>151</v>
      </c>
      <c r="M6" s="7">
        <v>410</v>
      </c>
    </row>
    <row r="7" spans="1:13" x14ac:dyDescent="0.2">
      <c r="A7" s="10">
        <v>6</v>
      </c>
      <c r="B7" s="44" t="s">
        <v>129</v>
      </c>
      <c r="C7" s="7">
        <v>1355</v>
      </c>
      <c r="D7" s="44" t="s">
        <v>127</v>
      </c>
      <c r="E7" s="7">
        <v>715</v>
      </c>
      <c r="F7" s="44" t="s">
        <v>32</v>
      </c>
      <c r="G7" s="7">
        <v>896</v>
      </c>
      <c r="H7" s="44" t="s">
        <v>205</v>
      </c>
      <c r="I7" s="7">
        <v>456</v>
      </c>
      <c r="J7" s="44" t="s">
        <v>147</v>
      </c>
      <c r="K7" s="7">
        <v>369</v>
      </c>
      <c r="L7" s="3" t="s">
        <v>129</v>
      </c>
      <c r="M7" s="7">
        <v>352</v>
      </c>
    </row>
    <row r="8" spans="1:13" x14ac:dyDescent="0.2">
      <c r="A8" s="10">
        <v>7</v>
      </c>
      <c r="B8" s="44" t="s">
        <v>63</v>
      </c>
      <c r="C8" s="7">
        <v>1182</v>
      </c>
      <c r="D8" s="44" t="s">
        <v>129</v>
      </c>
      <c r="E8" s="7">
        <v>552</v>
      </c>
      <c r="F8" s="44" t="s">
        <v>147</v>
      </c>
      <c r="G8" s="7">
        <v>651</v>
      </c>
      <c r="H8" s="44" t="s">
        <v>63</v>
      </c>
      <c r="I8" s="7">
        <v>404</v>
      </c>
      <c r="J8" s="44" t="s">
        <v>35</v>
      </c>
      <c r="K8" s="7">
        <v>314</v>
      </c>
      <c r="L8" s="3" t="s">
        <v>132</v>
      </c>
      <c r="M8" s="7">
        <v>328</v>
      </c>
    </row>
    <row r="9" spans="1:13" x14ac:dyDescent="0.2">
      <c r="A9" s="10">
        <v>8</v>
      </c>
      <c r="B9" s="44" t="s">
        <v>39</v>
      </c>
      <c r="C9" s="7">
        <v>1052</v>
      </c>
      <c r="D9" s="44" t="s">
        <v>39</v>
      </c>
      <c r="E9" s="7">
        <v>391</v>
      </c>
      <c r="F9" s="44" t="s">
        <v>151</v>
      </c>
      <c r="G9" s="7">
        <v>633</v>
      </c>
      <c r="H9" s="44" t="s">
        <v>28</v>
      </c>
      <c r="I9" s="7">
        <v>397</v>
      </c>
      <c r="J9" s="44" t="s">
        <v>63</v>
      </c>
      <c r="K9" s="7">
        <v>276</v>
      </c>
      <c r="L9" s="3" t="s">
        <v>140</v>
      </c>
      <c r="M9" s="7">
        <v>304</v>
      </c>
    </row>
    <row r="10" spans="1:13" x14ac:dyDescent="0.2">
      <c r="A10" s="10">
        <v>9</v>
      </c>
      <c r="B10" s="44" t="s">
        <v>61</v>
      </c>
      <c r="C10" s="7">
        <v>1049</v>
      </c>
      <c r="D10" s="44" t="s">
        <v>63</v>
      </c>
      <c r="E10" s="7">
        <v>390</v>
      </c>
      <c r="F10" s="44" t="s">
        <v>61</v>
      </c>
      <c r="G10" s="7">
        <v>502</v>
      </c>
      <c r="H10" s="44" t="s">
        <v>39</v>
      </c>
      <c r="I10" s="7">
        <v>363</v>
      </c>
      <c r="J10" s="44" t="s">
        <v>72</v>
      </c>
      <c r="K10" s="7">
        <v>258</v>
      </c>
      <c r="L10" s="3" t="s">
        <v>65</v>
      </c>
      <c r="M10" s="7">
        <v>292</v>
      </c>
    </row>
    <row r="11" spans="1:13" x14ac:dyDescent="0.2">
      <c r="A11" s="10">
        <v>10</v>
      </c>
      <c r="B11" s="44" t="s">
        <v>34</v>
      </c>
      <c r="C11" s="7">
        <v>854</v>
      </c>
      <c r="D11" s="44" t="s">
        <v>132</v>
      </c>
      <c r="E11" s="7">
        <v>290</v>
      </c>
      <c r="F11" s="44" t="s">
        <v>126</v>
      </c>
      <c r="G11" s="7">
        <v>491</v>
      </c>
      <c r="H11" s="44" t="s">
        <v>61</v>
      </c>
      <c r="I11" s="7">
        <v>328</v>
      </c>
      <c r="J11" s="44" t="s">
        <v>184</v>
      </c>
      <c r="K11" s="7">
        <v>256</v>
      </c>
      <c r="L11" s="3" t="s">
        <v>61</v>
      </c>
      <c r="M11" s="7">
        <v>289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AE22-313E-6345-8AD4-7CDF7A51D02A}">
  <dimension ref="A1:P27"/>
  <sheetViews>
    <sheetView workbookViewId="0">
      <selection sqref="A1:P7"/>
    </sheetView>
  </sheetViews>
  <sheetFormatPr baseColWidth="10" defaultRowHeight="16" x14ac:dyDescent="0.2"/>
  <cols>
    <col min="1" max="1" width="10.83203125" style="2" bestFit="1" customWidth="1"/>
    <col min="2" max="3" width="5.6640625" style="3" bestFit="1" customWidth="1"/>
    <col min="4" max="5" width="5.1640625" style="3" bestFit="1" customWidth="1"/>
    <col min="6" max="6" width="5.33203125" style="3" bestFit="1" customWidth="1"/>
    <col min="7" max="10" width="5.1640625" style="3" bestFit="1" customWidth="1"/>
    <col min="11" max="11" width="5.33203125" style="3" bestFit="1" customWidth="1"/>
    <col min="12" max="16" width="5.1640625" style="3" bestFit="1" customWidth="1"/>
    <col min="17" max="16384" width="10.83203125" style="3"/>
  </cols>
  <sheetData>
    <row r="1" spans="1:16" s="2" customFormat="1" x14ac:dyDescent="0.2">
      <c r="A1" s="4"/>
      <c r="B1" s="2">
        <v>2010</v>
      </c>
      <c r="C1" s="2">
        <v>2011</v>
      </c>
      <c r="D1" s="2">
        <v>2012</v>
      </c>
      <c r="E1" s="2">
        <v>2013</v>
      </c>
      <c r="F1" s="2">
        <v>2014</v>
      </c>
      <c r="G1" s="2">
        <v>2015</v>
      </c>
      <c r="H1" s="2">
        <v>2016</v>
      </c>
      <c r="I1" s="2">
        <v>2017</v>
      </c>
      <c r="J1" s="2">
        <v>2018</v>
      </c>
      <c r="K1" s="2">
        <v>2019</v>
      </c>
      <c r="L1" s="2">
        <v>2020</v>
      </c>
      <c r="M1" s="2">
        <v>2021</v>
      </c>
      <c r="N1" s="2">
        <v>2022</v>
      </c>
      <c r="O1" s="2">
        <v>2023</v>
      </c>
      <c r="P1" s="2">
        <v>2024</v>
      </c>
    </row>
    <row r="2" spans="1:16" x14ac:dyDescent="0.2">
      <c r="A2" s="2" t="s">
        <v>2</v>
      </c>
      <c r="B2" s="5">
        <v>119.5</v>
      </c>
      <c r="C2" s="5">
        <v>101</v>
      </c>
      <c r="D2" s="5">
        <v>0.6</v>
      </c>
      <c r="E2" s="5">
        <v>1.2</v>
      </c>
      <c r="F2" s="5">
        <v>4.5999999999999996</v>
      </c>
      <c r="G2" s="5">
        <v>7.4</v>
      </c>
      <c r="H2" s="5">
        <v>6.7</v>
      </c>
      <c r="I2" s="5">
        <v>3.2</v>
      </c>
      <c r="J2" s="5">
        <v>0.4</v>
      </c>
      <c r="K2" s="5">
        <v>10.5</v>
      </c>
      <c r="L2" s="5">
        <v>1.7</v>
      </c>
      <c r="M2" s="5">
        <v>1.5</v>
      </c>
      <c r="N2" s="5">
        <v>0.8</v>
      </c>
      <c r="O2" s="3">
        <v>-1.1000000000000001</v>
      </c>
      <c r="P2" s="3">
        <v>-0.8</v>
      </c>
    </row>
    <row r="3" spans="1:16" x14ac:dyDescent="0.2">
      <c r="A3" s="2" t="s">
        <v>3</v>
      </c>
      <c r="B3" s="5">
        <v>52.3</v>
      </c>
      <c r="C3" s="5">
        <v>40.5</v>
      </c>
      <c r="D3" s="5">
        <v>37.799999999999997</v>
      </c>
      <c r="E3" s="5">
        <v>1</v>
      </c>
      <c r="F3" s="5">
        <v>33.799999999999997</v>
      </c>
      <c r="G3" s="5">
        <v>4.7</v>
      </c>
      <c r="H3" s="5">
        <v>4.0999999999999996</v>
      </c>
      <c r="I3" s="5">
        <v>3.7</v>
      </c>
      <c r="J3" s="5">
        <v>0.3</v>
      </c>
      <c r="K3" s="5">
        <v>12</v>
      </c>
      <c r="L3" s="5">
        <v>0.4</v>
      </c>
      <c r="M3" s="5">
        <v>2.5</v>
      </c>
      <c r="N3" s="5">
        <v>4.7</v>
      </c>
      <c r="O3" s="3">
        <v>6.2</v>
      </c>
      <c r="P3" s="5">
        <v>5</v>
      </c>
    </row>
    <row r="4" spans="1:16" x14ac:dyDescent="0.2">
      <c r="A4" s="2" t="s">
        <v>4</v>
      </c>
      <c r="B4" s="5">
        <v>27.2</v>
      </c>
      <c r="C4" s="5">
        <v>53.8</v>
      </c>
      <c r="D4" s="5">
        <v>24.3</v>
      </c>
      <c r="E4" s="5">
        <v>19</v>
      </c>
      <c r="F4" s="5">
        <v>-14.1</v>
      </c>
      <c r="G4" s="5">
        <v>2.2999999999999998</v>
      </c>
      <c r="H4" s="5">
        <v>-4.8</v>
      </c>
      <c r="I4" s="5">
        <v>-2.2999999999999998</v>
      </c>
      <c r="J4" s="5">
        <v>-0.3</v>
      </c>
      <c r="K4" s="5">
        <v>-10.1</v>
      </c>
      <c r="L4" s="5">
        <v>-0.9</v>
      </c>
      <c r="M4" s="5">
        <v>-1.7</v>
      </c>
      <c r="N4" s="5">
        <v>-3.8</v>
      </c>
      <c r="O4" s="3">
        <v>-5.5</v>
      </c>
      <c r="P4" s="5">
        <v>-3</v>
      </c>
    </row>
    <row r="5" spans="1:16" x14ac:dyDescent="0.2">
      <c r="A5" s="2" t="s">
        <v>5</v>
      </c>
      <c r="B5" s="5">
        <v>17.100000000000001</v>
      </c>
      <c r="C5" s="5">
        <v>13.6</v>
      </c>
      <c r="D5" s="5">
        <v>17.3</v>
      </c>
      <c r="E5" s="5">
        <v>26.3</v>
      </c>
      <c r="F5" s="5">
        <v>18.7</v>
      </c>
      <c r="G5" s="5">
        <v>1.2</v>
      </c>
      <c r="H5" s="5">
        <v>1.5</v>
      </c>
      <c r="I5" s="5">
        <v>1.4</v>
      </c>
      <c r="J5" s="5">
        <v>0.1</v>
      </c>
      <c r="K5" s="5">
        <v>2.4</v>
      </c>
      <c r="L5" s="5">
        <v>1.2</v>
      </c>
      <c r="M5" s="5">
        <v>-0.2</v>
      </c>
      <c r="N5" s="5">
        <v>-0.3</v>
      </c>
      <c r="O5" s="3">
        <v>-0.1</v>
      </c>
      <c r="P5" s="5">
        <v>0</v>
      </c>
    </row>
    <row r="6" spans="1:16" x14ac:dyDescent="0.2">
      <c r="A6" s="2" t="s">
        <v>7</v>
      </c>
      <c r="B6" s="5">
        <v>8.8000000000000007</v>
      </c>
      <c r="C6" s="5">
        <v>9.4</v>
      </c>
      <c r="D6" s="5">
        <v>8.5</v>
      </c>
      <c r="E6" s="5">
        <v>6.3</v>
      </c>
      <c r="F6" s="5">
        <v>12.8</v>
      </c>
      <c r="G6" s="5">
        <v>15</v>
      </c>
      <c r="H6" s="5">
        <v>11.9</v>
      </c>
      <c r="I6" s="5">
        <v>7.1</v>
      </c>
      <c r="J6" s="5">
        <v>0.2</v>
      </c>
      <c r="K6" s="5">
        <v>10.1</v>
      </c>
      <c r="L6" s="5">
        <v>-0.2</v>
      </c>
      <c r="M6" s="5">
        <v>-0.9</v>
      </c>
      <c r="N6" s="5">
        <v>0.2</v>
      </c>
      <c r="O6" s="3">
        <v>0.1</v>
      </c>
      <c r="P6" s="5">
        <v>0</v>
      </c>
    </row>
    <row r="7" spans="1:16" customFormat="1" x14ac:dyDescent="0.2">
      <c r="A7" s="37" t="s">
        <v>10</v>
      </c>
      <c r="B7" s="38">
        <v>224.9</v>
      </c>
      <c r="C7" s="38">
        <v>218.3</v>
      </c>
      <c r="D7" s="38">
        <v>88.5</v>
      </c>
      <c r="E7" s="38">
        <v>53.8</v>
      </c>
      <c r="F7" s="38">
        <v>55.8</v>
      </c>
      <c r="G7" s="38">
        <v>30.6</v>
      </c>
      <c r="H7" s="38">
        <v>19.400000000000002</v>
      </c>
      <c r="I7" s="38">
        <v>13.1</v>
      </c>
      <c r="J7" s="38">
        <v>0.7</v>
      </c>
      <c r="K7" s="38">
        <v>24.9</v>
      </c>
      <c r="L7" s="38">
        <v>2.2000000000000002</v>
      </c>
      <c r="M7" s="38">
        <v>1.1999999999999997</v>
      </c>
      <c r="N7" s="38">
        <v>1.6</v>
      </c>
      <c r="O7" s="38">
        <v>-0.40000000000000036</v>
      </c>
      <c r="P7" s="38">
        <f>SUM(P2:P6)</f>
        <v>1.2000000000000002</v>
      </c>
    </row>
    <row r="13" spans="1:16" x14ac:dyDescent="0.2">
      <c r="A13" s="1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6" x14ac:dyDescent="0.2">
      <c r="A14" s="1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6" x14ac:dyDescent="0.2">
      <c r="A15" s="1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6" x14ac:dyDescent="0.2">
      <c r="A16" s="1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 s="1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 s="1"/>
      <c r="B18"/>
      <c r="C18"/>
      <c r="D18"/>
      <c r="E18"/>
      <c r="F18"/>
      <c r="G18"/>
      <c r="H18"/>
      <c r="I18"/>
      <c r="J18"/>
      <c r="K18"/>
      <c r="L18"/>
      <c r="M18"/>
      <c r="N18"/>
    </row>
    <row r="27" spans="1:14" ht="17" customHeight="1" x14ac:dyDescent="0.2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F051-3C9C-6E41-A35D-013CC4FA6B16}">
  <dimension ref="A1:R62"/>
  <sheetViews>
    <sheetView tabSelected="1" workbookViewId="0">
      <selection sqref="A1:H26"/>
    </sheetView>
  </sheetViews>
  <sheetFormatPr baseColWidth="10" defaultRowHeight="16" x14ac:dyDescent="0.2"/>
  <cols>
    <col min="1" max="1" width="5.6640625" style="10" bestFit="1" customWidth="1"/>
    <col min="2" max="2" width="4" style="3" bestFit="1" customWidth="1"/>
    <col min="3" max="3" width="15.1640625" style="3" bestFit="1" customWidth="1"/>
    <col min="4" max="4" width="7.83203125" style="3" bestFit="1" customWidth="1"/>
    <col min="5" max="5" width="8.83203125" style="3" customWidth="1"/>
    <col min="6" max="6" width="15" style="3" bestFit="1" customWidth="1"/>
    <col min="7" max="7" width="11.83203125" style="3" bestFit="1" customWidth="1"/>
    <col min="8" max="8" width="12" style="2" bestFit="1" customWidth="1"/>
    <col min="9" max="10" width="10.83203125" style="3"/>
    <col min="11" max="11" width="5.6640625" style="3" bestFit="1" customWidth="1"/>
    <col min="12" max="12" width="4.1640625" style="3" bestFit="1" customWidth="1"/>
    <col min="13" max="13" width="15.1640625" style="3" bestFit="1" customWidth="1"/>
    <col min="14" max="14" width="7.83203125" style="3" bestFit="1" customWidth="1"/>
    <col min="15" max="15" width="8.83203125" style="3" bestFit="1" customWidth="1"/>
    <col min="16" max="16" width="15" style="3" bestFit="1" customWidth="1"/>
    <col min="17" max="17" width="6.5" style="3" bestFit="1" customWidth="1"/>
    <col min="18" max="18" width="13.5" style="3" bestFit="1" customWidth="1"/>
    <col min="19" max="16384" width="10.83203125" style="3"/>
  </cols>
  <sheetData>
    <row r="1" spans="1:18" x14ac:dyDescent="0.2">
      <c r="A1" s="10" t="s">
        <v>12</v>
      </c>
      <c r="B1" s="2" t="s">
        <v>13</v>
      </c>
      <c r="C1" s="18" t="s">
        <v>133</v>
      </c>
      <c r="D1" s="2" t="s">
        <v>67</v>
      </c>
      <c r="E1" s="2" t="s">
        <v>134</v>
      </c>
      <c r="F1" s="18" t="s">
        <v>173</v>
      </c>
      <c r="G1" s="2" t="s">
        <v>174</v>
      </c>
      <c r="H1" s="2" t="s">
        <v>135</v>
      </c>
      <c r="K1" s="10"/>
      <c r="L1" s="2"/>
      <c r="M1" s="2"/>
      <c r="N1" s="2"/>
      <c r="O1" s="2"/>
      <c r="P1" s="2"/>
      <c r="Q1" s="2"/>
      <c r="R1" s="2"/>
    </row>
    <row r="2" spans="1:18" x14ac:dyDescent="0.2">
      <c r="A2" s="10">
        <v>1</v>
      </c>
      <c r="B2" s="3" t="s">
        <v>21</v>
      </c>
      <c r="C2" s="7">
        <v>9213434648</v>
      </c>
      <c r="D2" s="12">
        <v>0.29066819803619498</v>
      </c>
      <c r="E2" s="5">
        <v>26.881442306176002</v>
      </c>
      <c r="F2" s="7">
        <v>1210870245</v>
      </c>
      <c r="G2" s="12">
        <v>0.11545993038778</v>
      </c>
      <c r="H2" s="2" t="s">
        <v>126</v>
      </c>
      <c r="K2" s="10"/>
      <c r="M2" s="7"/>
      <c r="N2" s="12"/>
      <c r="O2" s="5"/>
      <c r="P2" s="7"/>
      <c r="Q2" s="12"/>
    </row>
    <row r="3" spans="1:18" x14ac:dyDescent="0.2">
      <c r="A3" s="10">
        <v>2</v>
      </c>
      <c r="B3" s="3" t="s">
        <v>17</v>
      </c>
      <c r="C3" s="7">
        <v>4225433687</v>
      </c>
      <c r="D3" s="12">
        <v>0.133305248546842</v>
      </c>
      <c r="E3" s="5">
        <v>2.9657056454645101</v>
      </c>
      <c r="F3" s="7">
        <v>1664263872</v>
      </c>
      <c r="G3" s="12">
        <v>0.15869230547322499</v>
      </c>
      <c r="H3" s="2" t="s">
        <v>18</v>
      </c>
      <c r="K3" s="10"/>
      <c r="M3" s="7"/>
      <c r="N3" s="12"/>
      <c r="O3" s="5"/>
      <c r="P3" s="7"/>
      <c r="Q3" s="12"/>
    </row>
    <row r="4" spans="1:18" x14ac:dyDescent="0.2">
      <c r="A4" s="10">
        <v>3</v>
      </c>
      <c r="B4" s="3" t="s">
        <v>29</v>
      </c>
      <c r="C4" s="7">
        <v>2257203689</v>
      </c>
      <c r="D4" s="12">
        <v>7.1210938585721098E-2</v>
      </c>
      <c r="E4" s="5">
        <v>371.749962326039</v>
      </c>
      <c r="F4" s="7">
        <v>9445725</v>
      </c>
      <c r="G4" s="12">
        <v>9.0067681113255402E-4</v>
      </c>
      <c r="H4" s="2" t="s">
        <v>30</v>
      </c>
      <c r="K4" s="10"/>
      <c r="M4" s="7"/>
      <c r="N4" s="12"/>
      <c r="O4" s="5"/>
      <c r="P4" s="7"/>
      <c r="Q4" s="12"/>
    </row>
    <row r="5" spans="1:18" x14ac:dyDescent="0.2">
      <c r="A5" s="10">
        <v>4</v>
      </c>
      <c r="B5" s="3" t="s">
        <v>31</v>
      </c>
      <c r="C5" s="7">
        <v>1585120019</v>
      </c>
      <c r="D5" s="12">
        <v>5.0007841504996799E-2</v>
      </c>
      <c r="E5" s="5">
        <v>19.046258874644298</v>
      </c>
      <c r="F5" s="7">
        <v>1054733850</v>
      </c>
      <c r="G5" s="12">
        <v>0.100571879936327</v>
      </c>
      <c r="H5" s="2" t="s">
        <v>32</v>
      </c>
      <c r="K5" s="10"/>
      <c r="M5" s="7"/>
      <c r="N5" s="12"/>
      <c r="O5" s="5"/>
      <c r="P5" s="7"/>
      <c r="Q5" s="12"/>
    </row>
    <row r="6" spans="1:18" x14ac:dyDescent="0.2">
      <c r="A6" s="10">
        <v>5</v>
      </c>
      <c r="B6" s="3" t="s">
        <v>19</v>
      </c>
      <c r="C6" s="7">
        <v>1408106725</v>
      </c>
      <c r="D6" s="12">
        <v>4.4423373045495602E-2</v>
      </c>
      <c r="E6" s="5">
        <v>20.684565887005299</v>
      </c>
      <c r="F6" s="7">
        <v>405638808</v>
      </c>
      <c r="G6" s="12">
        <v>3.86788169315802E-2</v>
      </c>
      <c r="H6" s="2" t="s">
        <v>129</v>
      </c>
      <c r="K6" s="10"/>
      <c r="M6" s="7"/>
      <c r="N6" s="12"/>
      <c r="O6" s="5"/>
      <c r="P6" s="7"/>
      <c r="Q6" s="12"/>
    </row>
    <row r="7" spans="1:18" x14ac:dyDescent="0.2">
      <c r="A7" s="10">
        <v>6</v>
      </c>
      <c r="B7" s="3" t="s">
        <v>62</v>
      </c>
      <c r="C7" s="7">
        <v>993735334</v>
      </c>
      <c r="D7" s="12">
        <v>3.1350660192871499E-2</v>
      </c>
      <c r="E7" s="5">
        <v>15.301196256324401</v>
      </c>
      <c r="F7" s="7">
        <v>187857414</v>
      </c>
      <c r="G7" s="12">
        <v>1.7912740058507098E-2</v>
      </c>
      <c r="H7" s="2" t="s">
        <v>63</v>
      </c>
      <c r="K7" s="10"/>
      <c r="M7" s="7"/>
      <c r="N7" s="12"/>
      <c r="O7" s="5"/>
      <c r="P7" s="7"/>
      <c r="Q7" s="12"/>
    </row>
    <row r="8" spans="1:18" x14ac:dyDescent="0.2">
      <c r="A8" s="10">
        <v>7</v>
      </c>
      <c r="B8" s="3" t="s">
        <v>20</v>
      </c>
      <c r="C8" s="7">
        <v>727187782</v>
      </c>
      <c r="D8" s="12">
        <v>2.2941538123761599E-2</v>
      </c>
      <c r="E8" s="5">
        <v>5.0598682298276101</v>
      </c>
      <c r="F8" s="7">
        <v>244298888</v>
      </c>
      <c r="G8" s="12">
        <v>2.3294595534706902E-2</v>
      </c>
      <c r="H8" s="2" t="s">
        <v>127</v>
      </c>
      <c r="K8" s="10"/>
      <c r="M8" s="7"/>
      <c r="N8" s="12"/>
      <c r="O8" s="5"/>
      <c r="P8" s="7"/>
      <c r="Q8" s="12"/>
    </row>
    <row r="9" spans="1:18" x14ac:dyDescent="0.2">
      <c r="A9" s="10">
        <v>8</v>
      </c>
      <c r="B9" s="3" t="s">
        <v>27</v>
      </c>
      <c r="C9" s="7">
        <v>714342719</v>
      </c>
      <c r="D9" s="12">
        <v>2.2536298225882399E-2</v>
      </c>
      <c r="E9" s="5">
        <v>40.363561043169803</v>
      </c>
      <c r="F9" s="7">
        <v>341924543</v>
      </c>
      <c r="G9" s="12">
        <v>3.26034800971595E-2</v>
      </c>
      <c r="H9" s="2" t="s">
        <v>28</v>
      </c>
      <c r="K9" s="10"/>
      <c r="M9" s="7"/>
      <c r="N9" s="12"/>
      <c r="O9" s="5"/>
      <c r="P9" s="7"/>
      <c r="Q9" s="12"/>
    </row>
    <row r="10" spans="1:18" x14ac:dyDescent="0.2">
      <c r="A10" s="10">
        <v>9</v>
      </c>
      <c r="B10" s="3" t="s">
        <v>38</v>
      </c>
      <c r="C10" s="7">
        <v>698748971</v>
      </c>
      <c r="D10" s="12">
        <v>2.20443419896948E-2</v>
      </c>
      <c r="E10" s="5">
        <v>11.9230564574575</v>
      </c>
      <c r="F10" s="7">
        <v>436310346</v>
      </c>
      <c r="G10" s="12">
        <v>4.1603435532944398E-2</v>
      </c>
      <c r="H10" s="2" t="s">
        <v>39</v>
      </c>
      <c r="K10" s="10"/>
      <c r="M10" s="7"/>
      <c r="N10" s="12"/>
      <c r="O10" s="5"/>
      <c r="P10" s="7"/>
      <c r="Q10" s="12"/>
    </row>
    <row r="11" spans="1:18" x14ac:dyDescent="0.2">
      <c r="A11" s="10">
        <v>10</v>
      </c>
      <c r="B11" s="3" t="s">
        <v>22</v>
      </c>
      <c r="C11" s="7">
        <v>669589718</v>
      </c>
      <c r="D11" s="12">
        <v>2.1124417135457499E-2</v>
      </c>
      <c r="E11" s="5">
        <v>5.4757377220376799</v>
      </c>
      <c r="F11" s="7">
        <v>512858598</v>
      </c>
      <c r="G11" s="12">
        <v>4.8902529621447997E-2</v>
      </c>
      <c r="H11" s="2" t="s">
        <v>23</v>
      </c>
      <c r="K11" s="10"/>
      <c r="M11" s="7"/>
      <c r="N11" s="12"/>
      <c r="O11" s="5"/>
      <c r="P11" s="7"/>
      <c r="Q11" s="12"/>
    </row>
    <row r="12" spans="1:18" x14ac:dyDescent="0.2">
      <c r="A12" s="10">
        <v>11</v>
      </c>
      <c r="B12" s="3" t="s">
        <v>15</v>
      </c>
      <c r="C12" s="7">
        <v>621872441</v>
      </c>
      <c r="D12" s="12">
        <v>1.9619018177230801E-2</v>
      </c>
      <c r="E12" s="5">
        <v>23.1750192481555</v>
      </c>
      <c r="F12" s="7">
        <v>310137856</v>
      </c>
      <c r="G12" s="12">
        <v>2.9572528859043198E-2</v>
      </c>
      <c r="H12" s="2" t="s">
        <v>16</v>
      </c>
      <c r="K12" s="10"/>
      <c r="M12" s="7"/>
      <c r="N12" s="12"/>
      <c r="O12" s="5"/>
      <c r="P12" s="7"/>
      <c r="Q12" s="12"/>
    </row>
    <row r="13" spans="1:18" x14ac:dyDescent="0.2">
      <c r="A13" s="10">
        <v>12</v>
      </c>
      <c r="B13" s="3" t="s">
        <v>60</v>
      </c>
      <c r="C13" s="7">
        <v>547850208</v>
      </c>
      <c r="D13" s="12">
        <v>1.7283742582108901E-2</v>
      </c>
      <c r="E13" s="5">
        <v>2.5102808551190501</v>
      </c>
      <c r="F13" s="7">
        <v>427490414</v>
      </c>
      <c r="G13" s="12">
        <v>4.0762429868671297E-2</v>
      </c>
      <c r="H13" s="2" t="s">
        <v>61</v>
      </c>
      <c r="K13" s="10"/>
      <c r="M13" s="7"/>
      <c r="N13" s="12"/>
      <c r="O13" s="5"/>
      <c r="P13" s="7"/>
      <c r="Q13" s="12"/>
    </row>
    <row r="14" spans="1:18" x14ac:dyDescent="0.2">
      <c r="A14" s="10">
        <v>13</v>
      </c>
      <c r="B14" s="3" t="s">
        <v>36</v>
      </c>
      <c r="C14" s="7">
        <v>458293609</v>
      </c>
      <c r="D14" s="12">
        <v>1.4458384151935301E-2</v>
      </c>
      <c r="E14" s="5">
        <v>42.811473130358202</v>
      </c>
      <c r="F14" s="7">
        <v>90703579</v>
      </c>
      <c r="G14" s="12">
        <v>8.6488448787181097E-3</v>
      </c>
      <c r="H14" s="2" t="s">
        <v>37</v>
      </c>
      <c r="K14" s="10"/>
      <c r="M14" s="7"/>
      <c r="N14" s="12"/>
      <c r="O14" s="5"/>
      <c r="P14" s="7"/>
      <c r="Q14" s="12"/>
    </row>
    <row r="15" spans="1:18" x14ac:dyDescent="0.2">
      <c r="A15" s="10">
        <v>14</v>
      </c>
      <c r="B15" s="3" t="s">
        <v>24</v>
      </c>
      <c r="C15" s="7">
        <v>441714156</v>
      </c>
      <c r="D15" s="12">
        <v>1.3935330598939E-2</v>
      </c>
      <c r="E15" s="5">
        <v>0.304964628026135</v>
      </c>
      <c r="F15" s="7">
        <v>373461523</v>
      </c>
      <c r="G15" s="12">
        <v>3.5610621060467897E-2</v>
      </c>
      <c r="H15" s="2" t="s">
        <v>25</v>
      </c>
      <c r="K15" s="10"/>
      <c r="M15" s="7"/>
      <c r="N15" s="12"/>
      <c r="O15" s="5"/>
      <c r="P15" s="7"/>
      <c r="Q15" s="12"/>
    </row>
    <row r="16" spans="1:18" x14ac:dyDescent="0.2">
      <c r="A16" s="10">
        <v>15</v>
      </c>
      <c r="B16" s="3" t="s">
        <v>136</v>
      </c>
      <c r="C16" s="7">
        <v>407306495</v>
      </c>
      <c r="D16" s="12">
        <v>1.28498273958874E-2</v>
      </c>
      <c r="E16" s="5">
        <v>10.2062405768246</v>
      </c>
      <c r="F16" s="7">
        <v>234560448</v>
      </c>
      <c r="G16" s="12">
        <v>2.23660075137126E-2</v>
      </c>
      <c r="H16" s="2" t="s">
        <v>137</v>
      </c>
      <c r="K16" s="10"/>
      <c r="M16" s="7"/>
      <c r="N16" s="12"/>
      <c r="O16" s="5"/>
      <c r="P16" s="7"/>
      <c r="Q16" s="12"/>
    </row>
    <row r="17" spans="1:17" x14ac:dyDescent="0.2">
      <c r="A17" s="10">
        <v>16</v>
      </c>
      <c r="B17" s="3" t="s">
        <v>33</v>
      </c>
      <c r="C17" s="7">
        <v>405405742</v>
      </c>
      <c r="D17" s="12">
        <v>1.27898618704857E-2</v>
      </c>
      <c r="E17" s="5">
        <v>8.5446306251073896</v>
      </c>
      <c r="F17" s="7">
        <v>112156049</v>
      </c>
      <c r="G17" s="12">
        <v>1.0694399060161799E-2</v>
      </c>
      <c r="H17" s="2" t="s">
        <v>34</v>
      </c>
      <c r="K17" s="10"/>
      <c r="M17" s="7"/>
      <c r="N17" s="12"/>
      <c r="O17" s="5"/>
      <c r="P17" s="7"/>
      <c r="Q17" s="12"/>
    </row>
    <row r="18" spans="1:17" x14ac:dyDescent="0.2">
      <c r="A18" s="10">
        <v>17</v>
      </c>
      <c r="B18" s="3" t="s">
        <v>71</v>
      </c>
      <c r="C18" s="7">
        <v>374145029</v>
      </c>
      <c r="D18" s="12">
        <v>1.1803639526247399E-2</v>
      </c>
      <c r="E18" s="5">
        <v>3446.3084355771698</v>
      </c>
      <c r="F18" s="7">
        <v>124140536</v>
      </c>
      <c r="G18" s="12">
        <v>1.1837154066709101E-2</v>
      </c>
      <c r="H18" s="2" t="s">
        <v>72</v>
      </c>
      <c r="K18" s="10"/>
      <c r="M18" s="7"/>
      <c r="N18" s="12"/>
      <c r="O18" s="5"/>
      <c r="P18" s="7"/>
      <c r="Q18" s="12"/>
    </row>
    <row r="19" spans="1:17" x14ac:dyDescent="0.2">
      <c r="A19" s="10">
        <v>18</v>
      </c>
      <c r="B19" s="3" t="s">
        <v>139</v>
      </c>
      <c r="C19" s="7">
        <v>349639870</v>
      </c>
      <c r="D19" s="12">
        <v>1.10305434246034E-2</v>
      </c>
      <c r="E19" s="5">
        <v>5.6982463234612304</v>
      </c>
      <c r="F19" s="7">
        <v>317857002</v>
      </c>
      <c r="G19" s="12">
        <v>3.0308571439197501E-2</v>
      </c>
      <c r="H19" s="2" t="s">
        <v>140</v>
      </c>
      <c r="K19" s="10"/>
      <c r="M19" s="7"/>
      <c r="N19" s="12"/>
      <c r="O19" s="5"/>
      <c r="P19" s="7"/>
      <c r="Q19" s="12"/>
    </row>
    <row r="20" spans="1:17" x14ac:dyDescent="0.2">
      <c r="A20" s="10">
        <v>19</v>
      </c>
      <c r="B20" s="3" t="s">
        <v>59</v>
      </c>
      <c r="C20" s="7">
        <v>345833482</v>
      </c>
      <c r="D20" s="12">
        <v>1.0910458355001E-2</v>
      </c>
      <c r="E20" s="5">
        <v>6.6872656662263701</v>
      </c>
      <c r="F20" s="7">
        <v>2559149</v>
      </c>
      <c r="G20" s="12">
        <v>2.4402215399379801E-4</v>
      </c>
      <c r="H20" s="2" t="s">
        <v>70</v>
      </c>
      <c r="K20" s="10"/>
      <c r="M20" s="7"/>
      <c r="N20" s="12"/>
      <c r="O20" s="5"/>
      <c r="P20" s="7"/>
      <c r="Q20" s="12"/>
    </row>
    <row r="21" spans="1:17" x14ac:dyDescent="0.2">
      <c r="A21" s="10">
        <v>20</v>
      </c>
      <c r="B21" s="3" t="s">
        <v>138</v>
      </c>
      <c r="C21" s="7">
        <v>345639028</v>
      </c>
      <c r="D21" s="12">
        <v>1.09043236619202E-2</v>
      </c>
      <c r="E21" s="5">
        <v>7.4808671371837399</v>
      </c>
      <c r="F21" s="7">
        <v>286387153</v>
      </c>
      <c r="G21" s="12">
        <v>2.7307831607777101E-2</v>
      </c>
      <c r="H21" s="2" t="s">
        <v>131</v>
      </c>
      <c r="K21" s="10"/>
      <c r="M21" s="7"/>
      <c r="N21" s="12"/>
      <c r="O21" s="5"/>
      <c r="P21" s="7"/>
      <c r="Q21" s="12"/>
    </row>
    <row r="22" spans="1:17" x14ac:dyDescent="0.2">
      <c r="A22" s="10">
        <v>21</v>
      </c>
      <c r="B22" s="3" t="s">
        <v>145</v>
      </c>
      <c r="C22" s="7">
        <v>273940512</v>
      </c>
      <c r="D22" s="12">
        <v>8.6423573872570405E-3</v>
      </c>
      <c r="E22" s="5">
        <v>3.16742451613906</v>
      </c>
      <c r="F22" s="7">
        <v>55964935</v>
      </c>
      <c r="G22" s="12">
        <v>5.3364161238063403E-3</v>
      </c>
      <c r="H22" s="2" t="s">
        <v>132</v>
      </c>
      <c r="K22" s="10"/>
      <c r="M22" s="7"/>
      <c r="N22" s="12"/>
      <c r="O22" s="5"/>
      <c r="P22" s="7"/>
      <c r="Q22" s="12"/>
    </row>
    <row r="23" spans="1:17" x14ac:dyDescent="0.2">
      <c r="A23" s="10">
        <v>22</v>
      </c>
      <c r="B23" s="3" t="s">
        <v>141</v>
      </c>
      <c r="C23" s="7">
        <v>271384581</v>
      </c>
      <c r="D23" s="12">
        <v>8.5617221099192706E-3</v>
      </c>
      <c r="E23" s="5">
        <v>2.3513946850123499</v>
      </c>
      <c r="F23" s="7">
        <v>270925826</v>
      </c>
      <c r="G23" s="12">
        <v>2.5833549993794301E-2</v>
      </c>
      <c r="H23" s="2" t="s">
        <v>142</v>
      </c>
      <c r="K23" s="10"/>
      <c r="M23" s="7"/>
      <c r="N23" s="12"/>
      <c r="O23" s="5"/>
      <c r="P23" s="7"/>
      <c r="Q23" s="12"/>
    </row>
    <row r="24" spans="1:17" x14ac:dyDescent="0.2">
      <c r="A24" s="10">
        <v>23</v>
      </c>
      <c r="B24" s="3" t="s">
        <v>185</v>
      </c>
      <c r="C24" s="7">
        <v>265617419</v>
      </c>
      <c r="D24" s="12">
        <v>8.3797779544151508E-3</v>
      </c>
      <c r="E24" s="5">
        <v>27.5822922289288</v>
      </c>
      <c r="F24" s="7">
        <v>215351617</v>
      </c>
      <c r="G24" s="12">
        <v>2.0534390708157699E-2</v>
      </c>
      <c r="H24" s="2" t="s">
        <v>186</v>
      </c>
      <c r="K24" s="10"/>
      <c r="M24" s="7"/>
      <c r="N24" s="12"/>
      <c r="O24" s="5"/>
      <c r="P24" s="7"/>
      <c r="Q24" s="12"/>
    </row>
    <row r="25" spans="1:17" x14ac:dyDescent="0.2">
      <c r="A25" s="10">
        <v>24</v>
      </c>
      <c r="B25" s="3" t="s">
        <v>143</v>
      </c>
      <c r="C25" s="7">
        <v>263586240</v>
      </c>
      <c r="D25" s="12">
        <v>8.3156977104697303E-3</v>
      </c>
      <c r="E25" s="5">
        <v>29.686334439421</v>
      </c>
      <c r="F25" s="7">
        <v>122323090</v>
      </c>
      <c r="G25" s="12">
        <v>1.16638554085663E-2</v>
      </c>
      <c r="H25" s="2" t="s">
        <v>144</v>
      </c>
      <c r="K25" s="10"/>
      <c r="M25" s="7"/>
      <c r="N25" s="12"/>
      <c r="O25" s="5"/>
      <c r="P25" s="7"/>
      <c r="Q25" s="12"/>
    </row>
    <row r="26" spans="1:17" x14ac:dyDescent="0.2">
      <c r="A26" s="10">
        <v>25</v>
      </c>
      <c r="B26" s="3" t="s">
        <v>26</v>
      </c>
      <c r="C26" s="7">
        <v>248315915</v>
      </c>
      <c r="D26" s="12">
        <v>7.8339449200333696E-3</v>
      </c>
      <c r="E26" s="5">
        <v>2.7553375973786598</v>
      </c>
      <c r="F26" s="7">
        <v>55300289</v>
      </c>
      <c r="G26" s="12">
        <v>5.2730402326162003E-3</v>
      </c>
      <c r="H26" s="2" t="s">
        <v>35</v>
      </c>
      <c r="K26" s="10"/>
      <c r="M26" s="7"/>
      <c r="N26" s="12"/>
      <c r="O26" s="5"/>
      <c r="P26" s="7"/>
      <c r="Q26" s="12"/>
    </row>
    <row r="33" spans="3:8" x14ac:dyDescent="0.2">
      <c r="C33" s="75"/>
      <c r="F33" s="79"/>
      <c r="G33" s="79"/>
      <c r="H33" s="79"/>
    </row>
    <row r="34" spans="3:8" x14ac:dyDescent="0.2">
      <c r="F34" s="79"/>
    </row>
    <row r="35" spans="3:8" x14ac:dyDescent="0.2">
      <c r="F35" s="79"/>
    </row>
    <row r="36" spans="3:8" x14ac:dyDescent="0.2">
      <c r="C36" s="76"/>
    </row>
    <row r="37" spans="3:8" x14ac:dyDescent="0.2">
      <c r="C37" s="78"/>
      <c r="H37" s="31"/>
    </row>
    <row r="39" spans="3:8" x14ac:dyDescent="0.2">
      <c r="C39" s="77"/>
      <c r="F39" s="80"/>
    </row>
    <row r="50" spans="3:6" ht="18" x14ac:dyDescent="0.2">
      <c r="F50" s="84"/>
    </row>
    <row r="60" spans="3:6" x14ac:dyDescent="0.2">
      <c r="C60" s="77"/>
    </row>
    <row r="62" spans="3:6" x14ac:dyDescent="0.2">
      <c r="C62" s="77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2D8A-5906-D342-93E0-3A491308E5E8}">
  <dimension ref="A1:J20"/>
  <sheetViews>
    <sheetView workbookViewId="0">
      <selection sqref="A1:H8"/>
    </sheetView>
  </sheetViews>
  <sheetFormatPr baseColWidth="10" defaultRowHeight="16" x14ac:dyDescent="0.2"/>
  <cols>
    <col min="1" max="1" width="10.83203125" style="2"/>
    <col min="2" max="2" width="13" style="3" bestFit="1" customWidth="1"/>
    <col min="3" max="3" width="12.83203125" style="3" customWidth="1"/>
    <col min="4" max="4" width="15" style="3" bestFit="1" customWidth="1"/>
    <col min="5" max="5" width="2.1640625" style="3" customWidth="1"/>
    <col min="6" max="6" width="14" style="3" bestFit="1" customWidth="1"/>
    <col min="7" max="7" width="12.6640625" style="3" customWidth="1"/>
    <col min="8" max="8" width="14" style="3" bestFit="1" customWidth="1"/>
    <col min="9" max="16384" width="10.83203125" style="3"/>
  </cols>
  <sheetData>
    <row r="1" spans="1:10" x14ac:dyDescent="0.2">
      <c r="A1" s="3"/>
      <c r="B1" s="97" t="s">
        <v>8</v>
      </c>
      <c r="C1" s="97"/>
      <c r="D1" s="98"/>
      <c r="E1" s="8"/>
      <c r="F1" s="97" t="s">
        <v>9</v>
      </c>
      <c r="G1" s="97"/>
      <c r="H1" s="98"/>
    </row>
    <row r="2" spans="1:10" x14ac:dyDescent="0.2">
      <c r="A2" s="2" t="s">
        <v>1</v>
      </c>
      <c r="B2" s="2">
        <v>2022</v>
      </c>
      <c r="C2" s="2">
        <v>2023</v>
      </c>
      <c r="D2" s="2">
        <v>2024</v>
      </c>
      <c r="E2" s="2"/>
      <c r="F2" s="2">
        <v>2022</v>
      </c>
      <c r="G2" s="2">
        <v>2023</v>
      </c>
      <c r="H2" s="2">
        <v>2024</v>
      </c>
    </row>
    <row r="3" spans="1:10" x14ac:dyDescent="0.2">
      <c r="A3" s="2" t="s">
        <v>2</v>
      </c>
      <c r="B3" s="7">
        <v>2503424</v>
      </c>
      <c r="C3" s="7">
        <v>2469120</v>
      </c>
      <c r="D3" s="7">
        <v>3647488</v>
      </c>
      <c r="E3" s="7"/>
      <c r="F3" s="7">
        <v>1514752</v>
      </c>
      <c r="G3" s="7">
        <v>2202624</v>
      </c>
      <c r="H3" s="7">
        <v>416256</v>
      </c>
      <c r="J3" s="11"/>
    </row>
    <row r="4" spans="1:10" x14ac:dyDescent="0.2">
      <c r="A4" s="2" t="s">
        <v>3</v>
      </c>
      <c r="B4" s="7">
        <v>0</v>
      </c>
      <c r="C4" s="7">
        <v>1024</v>
      </c>
      <c r="D4" s="7">
        <v>256</v>
      </c>
      <c r="E4" s="7"/>
      <c r="F4" s="7">
        <v>737496</v>
      </c>
      <c r="G4" s="7">
        <v>708872</v>
      </c>
      <c r="H4" s="7">
        <v>677160</v>
      </c>
      <c r="J4" s="11"/>
    </row>
    <row r="5" spans="1:10" x14ac:dyDescent="0.2">
      <c r="A5" s="2" t="s">
        <v>4</v>
      </c>
      <c r="B5" s="7">
        <v>8448</v>
      </c>
      <c r="C5" s="7">
        <v>8960</v>
      </c>
      <c r="D5" s="7">
        <v>3840</v>
      </c>
      <c r="E5" s="7"/>
      <c r="F5" s="7">
        <v>5311488</v>
      </c>
      <c r="G5" s="7">
        <v>5213184</v>
      </c>
      <c r="H5" s="7">
        <v>4609792</v>
      </c>
      <c r="J5" s="11"/>
    </row>
    <row r="6" spans="1:10" x14ac:dyDescent="0.2">
      <c r="A6" s="2" t="s">
        <v>5</v>
      </c>
      <c r="B6" s="7">
        <v>1024</v>
      </c>
      <c r="C6" s="7">
        <v>256</v>
      </c>
      <c r="D6" s="7">
        <v>1536</v>
      </c>
      <c r="E6" s="7"/>
      <c r="F6" s="7">
        <v>148480</v>
      </c>
      <c r="G6" s="7">
        <v>151296</v>
      </c>
      <c r="H6" s="7">
        <v>118528</v>
      </c>
      <c r="J6" s="11"/>
    </row>
    <row r="7" spans="1:10" x14ac:dyDescent="0.2">
      <c r="A7" s="2" t="s">
        <v>6</v>
      </c>
      <c r="B7" s="7">
        <v>1403136</v>
      </c>
      <c r="C7" s="7">
        <v>1201664</v>
      </c>
      <c r="D7" s="7">
        <v>990976</v>
      </c>
      <c r="E7" s="7"/>
      <c r="F7" s="7">
        <v>4104960</v>
      </c>
      <c r="G7" s="7">
        <v>4186112</v>
      </c>
      <c r="H7" s="7">
        <v>4443648</v>
      </c>
      <c r="J7" s="11"/>
    </row>
    <row r="8" spans="1:10" x14ac:dyDescent="0.2">
      <c r="A8" s="37" t="s">
        <v>10</v>
      </c>
      <c r="B8" s="85">
        <v>3916032</v>
      </c>
      <c r="C8" s="85">
        <v>3681024</v>
      </c>
      <c r="D8" s="85">
        <v>4644096</v>
      </c>
      <c r="E8" s="86"/>
      <c r="F8" s="85">
        <v>11817176</v>
      </c>
      <c r="G8" s="85">
        <v>12462088</v>
      </c>
      <c r="H8" s="85">
        <v>10265384</v>
      </c>
    </row>
    <row r="11" spans="1:10" x14ac:dyDescent="0.2">
      <c r="A11"/>
      <c r="B11"/>
      <c r="C11"/>
      <c r="D11"/>
      <c r="E11"/>
      <c r="F11"/>
      <c r="G11"/>
      <c r="H11"/>
    </row>
    <row r="12" spans="1:10" x14ac:dyDescent="0.2">
      <c r="A12"/>
      <c r="B12" s="7"/>
      <c r="C12" s="7"/>
      <c r="D12" s="7"/>
      <c r="E12" s="7"/>
      <c r="F12" s="7"/>
      <c r="G12" s="7"/>
      <c r="H12" s="7"/>
    </row>
    <row r="13" spans="1:10" x14ac:dyDescent="0.2">
      <c r="A13"/>
      <c r="B13" s="7"/>
      <c r="C13" s="7"/>
      <c r="D13" s="7"/>
      <c r="E13" s="7"/>
      <c r="F13" s="7"/>
      <c r="G13" s="7"/>
      <c r="H13" s="7"/>
    </row>
    <row r="14" spans="1:10" x14ac:dyDescent="0.2">
      <c r="A14"/>
      <c r="B14" s="7"/>
      <c r="C14" s="7"/>
      <c r="D14" s="7"/>
      <c r="E14" s="7"/>
      <c r="F14" s="7"/>
      <c r="G14" s="7"/>
      <c r="H14" s="7"/>
    </row>
    <row r="15" spans="1:10" x14ac:dyDescent="0.2">
      <c r="A15"/>
      <c r="B15" s="7"/>
      <c r="C15" s="7"/>
      <c r="D15" s="7"/>
      <c r="E15" s="7"/>
      <c r="F15" s="7"/>
      <c r="G15" s="7"/>
      <c r="H15" s="7"/>
    </row>
    <row r="16" spans="1:10" x14ac:dyDescent="0.2">
      <c r="A16"/>
      <c r="B16" s="7"/>
      <c r="C16" s="7"/>
      <c r="D16" s="7"/>
      <c r="E16" s="7"/>
      <c r="F16" s="7"/>
      <c r="G16" s="7"/>
      <c r="H16" s="7"/>
    </row>
    <row r="17" spans="1:8" x14ac:dyDescent="0.2">
      <c r="A17"/>
      <c r="B17" s="7"/>
      <c r="C17" s="7"/>
      <c r="D17" s="7"/>
      <c r="E17" s="7"/>
      <c r="F17" s="7"/>
      <c r="G17" s="7"/>
      <c r="H17" s="7"/>
    </row>
    <row r="18" spans="1:8" x14ac:dyDescent="0.2">
      <c r="A18"/>
      <c r="B18"/>
      <c r="C18"/>
      <c r="D18"/>
      <c r="E18"/>
      <c r="F18"/>
      <c r="G18"/>
      <c r="H18"/>
    </row>
    <row r="19" spans="1:8" x14ac:dyDescent="0.2">
      <c r="A19"/>
      <c r="B19"/>
      <c r="C19"/>
      <c r="D19"/>
      <c r="E19"/>
      <c r="F19"/>
      <c r="G19"/>
      <c r="H19"/>
    </row>
    <row r="20" spans="1:8" x14ac:dyDescent="0.2">
      <c r="A20"/>
      <c r="B20"/>
      <c r="C20"/>
      <c r="D20"/>
      <c r="E20"/>
      <c r="F20"/>
      <c r="G20"/>
      <c r="H20"/>
    </row>
  </sheetData>
  <mergeCells count="2">
    <mergeCell ref="B1:D1"/>
    <mergeCell ref="F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64A6-2EEA-E840-8601-C289D7E195DD}">
  <dimension ref="A1:AE29"/>
  <sheetViews>
    <sheetView workbookViewId="0">
      <selection sqref="A1:N7"/>
    </sheetView>
  </sheetViews>
  <sheetFormatPr baseColWidth="10" defaultRowHeight="16" x14ac:dyDescent="0.2"/>
  <cols>
    <col min="1" max="1" width="13.6640625" style="2" bestFit="1" customWidth="1"/>
    <col min="2" max="3" width="5.33203125" style="3" bestFit="1" customWidth="1"/>
    <col min="4" max="4" width="6.6640625" style="3" bestFit="1" customWidth="1"/>
    <col min="5" max="7" width="7" style="3" bestFit="1" customWidth="1"/>
    <col min="8" max="8" width="6.6640625" style="3" bestFit="1" customWidth="1"/>
    <col min="9" max="11" width="7" style="3" bestFit="1" customWidth="1"/>
    <col min="12" max="12" width="6.83203125" style="3" bestFit="1" customWidth="1"/>
    <col min="13" max="13" width="7" style="3" bestFit="1" customWidth="1"/>
    <col min="14" max="14" width="6.83203125" style="3" bestFit="1" customWidth="1"/>
    <col min="15" max="15" width="5.6640625" style="14" bestFit="1" customWidth="1"/>
    <col min="16" max="17" width="8.5" style="3" bestFit="1" customWidth="1"/>
    <col min="18" max="18" width="12" style="3" bestFit="1" customWidth="1"/>
    <col min="19" max="19" width="10.83203125" style="3"/>
    <col min="20" max="20" width="5.6640625" style="14" bestFit="1" customWidth="1"/>
    <col min="21" max="21" width="14.33203125" style="3" bestFit="1" customWidth="1"/>
    <col min="22" max="22" width="11.1640625" style="3" bestFit="1" customWidth="1"/>
    <col min="23" max="23" width="13.6640625" style="14" bestFit="1" customWidth="1"/>
    <col min="24" max="24" width="10.83203125" style="3"/>
    <col min="25" max="25" width="5.6640625" style="14" bestFit="1" customWidth="1"/>
    <col min="26" max="26" width="14.33203125" style="3" bestFit="1" customWidth="1"/>
    <col min="27" max="27" width="10" style="14" bestFit="1" customWidth="1"/>
    <col min="28" max="28" width="10.83203125" style="3"/>
    <col min="29" max="29" width="5.6640625" style="14" bestFit="1" customWidth="1"/>
    <col min="30" max="30" width="11.33203125" style="3" bestFit="1" customWidth="1"/>
    <col min="31" max="31" width="10" style="14" bestFit="1" customWidth="1"/>
    <col min="32" max="16384" width="10.83203125" style="3"/>
  </cols>
  <sheetData>
    <row r="1" spans="1:31" s="2" customFormat="1" x14ac:dyDescent="0.2">
      <c r="A1" s="2" t="s">
        <v>187</v>
      </c>
      <c r="B1" s="2">
        <v>2012</v>
      </c>
      <c r="C1" s="2">
        <v>2013</v>
      </c>
      <c r="D1" s="2">
        <v>2014</v>
      </c>
      <c r="E1" s="2">
        <v>2015</v>
      </c>
      <c r="F1" s="2">
        <v>2016</v>
      </c>
      <c r="G1" s="2">
        <v>2017</v>
      </c>
      <c r="H1" s="2">
        <v>2018</v>
      </c>
      <c r="I1" s="2">
        <v>2019</v>
      </c>
      <c r="J1" s="2">
        <v>2020</v>
      </c>
      <c r="K1" s="2">
        <v>2021</v>
      </c>
      <c r="L1" s="2">
        <v>2022</v>
      </c>
      <c r="M1" s="2">
        <v>2023</v>
      </c>
      <c r="N1" s="18">
        <v>2024</v>
      </c>
      <c r="S1" s="10"/>
      <c r="V1" s="10"/>
      <c r="X1" s="10"/>
      <c r="Z1" s="10"/>
      <c r="AB1" s="10"/>
      <c r="AD1" s="10"/>
    </row>
    <row r="2" spans="1:31" x14ac:dyDescent="0.2">
      <c r="A2" s="2" t="s">
        <v>2</v>
      </c>
      <c r="B2" s="88">
        <v>158</v>
      </c>
      <c r="C2" s="88">
        <v>180</v>
      </c>
      <c r="D2" s="88">
        <v>307</v>
      </c>
      <c r="E2" s="88">
        <v>451</v>
      </c>
      <c r="F2" s="88">
        <v>840</v>
      </c>
      <c r="G2" s="88">
        <v>845</v>
      </c>
      <c r="H2" s="88">
        <v>491</v>
      </c>
      <c r="I2" s="88">
        <v>533</v>
      </c>
      <c r="J2" s="88">
        <v>820</v>
      </c>
      <c r="K2" s="88">
        <v>785</v>
      </c>
      <c r="L2" s="88">
        <v>745</v>
      </c>
      <c r="M2" s="71">
        <v>796</v>
      </c>
      <c r="N2" s="71">
        <v>752</v>
      </c>
      <c r="O2" s="10"/>
      <c r="AA2" s="33"/>
    </row>
    <row r="3" spans="1:31" x14ac:dyDescent="0.2">
      <c r="A3" s="2" t="s">
        <v>3</v>
      </c>
      <c r="B3" s="88">
        <v>10</v>
      </c>
      <c r="C3" s="88">
        <v>171</v>
      </c>
      <c r="D3" s="88">
        <v>1054</v>
      </c>
      <c r="E3" s="88">
        <v>2836</v>
      </c>
      <c r="F3" s="88">
        <v>2373</v>
      </c>
      <c r="G3" s="88">
        <v>2451</v>
      </c>
      <c r="H3" s="88">
        <v>3775</v>
      </c>
      <c r="I3" s="88">
        <v>4221</v>
      </c>
      <c r="J3" s="88">
        <v>4696</v>
      </c>
      <c r="K3" s="88">
        <v>5742</v>
      </c>
      <c r="L3" s="88">
        <v>4640</v>
      </c>
      <c r="M3" s="71">
        <v>4937</v>
      </c>
      <c r="N3" s="88">
        <v>5215</v>
      </c>
      <c r="O3" s="10"/>
    </row>
    <row r="4" spans="1:31" x14ac:dyDescent="0.2">
      <c r="A4" s="2" t="s">
        <v>4</v>
      </c>
      <c r="B4" s="88"/>
      <c r="C4" s="88"/>
      <c r="D4" s="88"/>
      <c r="E4" s="88">
        <v>3</v>
      </c>
      <c r="F4" s="88">
        <v>22</v>
      </c>
      <c r="G4" s="88">
        <v>26</v>
      </c>
      <c r="H4" s="88">
        <v>26</v>
      </c>
      <c r="I4" s="88">
        <v>68</v>
      </c>
      <c r="J4" s="88">
        <v>94</v>
      </c>
      <c r="K4" s="88">
        <v>150</v>
      </c>
      <c r="L4" s="88">
        <v>141</v>
      </c>
      <c r="M4" s="71">
        <v>97</v>
      </c>
      <c r="N4" s="71">
        <v>185</v>
      </c>
      <c r="O4" s="10"/>
    </row>
    <row r="5" spans="1:31" x14ac:dyDescent="0.2">
      <c r="A5" s="2" t="s">
        <v>5</v>
      </c>
      <c r="B5" s="88"/>
      <c r="C5" s="88"/>
      <c r="D5" s="88"/>
      <c r="E5" s="88"/>
      <c r="F5" s="88"/>
      <c r="G5" s="88"/>
      <c r="H5" s="88">
        <v>2</v>
      </c>
      <c r="I5" s="88"/>
      <c r="J5" s="88">
        <v>3</v>
      </c>
      <c r="K5" s="88">
        <v>9</v>
      </c>
      <c r="L5" s="88">
        <v>17</v>
      </c>
      <c r="M5" s="71">
        <v>20</v>
      </c>
      <c r="N5" s="71">
        <v>17</v>
      </c>
      <c r="O5" s="10"/>
    </row>
    <row r="6" spans="1:31" x14ac:dyDescent="0.2">
      <c r="A6" s="2" t="s">
        <v>6</v>
      </c>
      <c r="B6" s="88"/>
      <c r="C6" s="88"/>
      <c r="D6" s="88"/>
      <c r="E6" s="88"/>
      <c r="F6" s="88"/>
      <c r="G6" s="88"/>
      <c r="H6" s="88">
        <v>17</v>
      </c>
      <c r="I6" s="88">
        <v>27</v>
      </c>
      <c r="J6" s="88">
        <v>26</v>
      </c>
      <c r="K6" s="88">
        <v>80</v>
      </c>
      <c r="L6" s="88">
        <v>58</v>
      </c>
      <c r="M6" s="71">
        <v>14</v>
      </c>
      <c r="N6" s="71">
        <v>15</v>
      </c>
      <c r="O6" s="10"/>
    </row>
    <row r="7" spans="1:31" x14ac:dyDescent="0.2">
      <c r="A7" s="2" t="s">
        <v>11</v>
      </c>
      <c r="B7" s="39">
        <v>168</v>
      </c>
      <c r="C7" s="39">
        <v>351</v>
      </c>
      <c r="D7" s="39">
        <v>1361</v>
      </c>
      <c r="E7" s="39">
        <v>3290</v>
      </c>
      <c r="F7" s="39">
        <v>3235</v>
      </c>
      <c r="G7" s="39">
        <v>3322</v>
      </c>
      <c r="H7" s="39">
        <v>4311</v>
      </c>
      <c r="I7" s="39">
        <v>4849</v>
      </c>
      <c r="J7" s="39">
        <v>5639</v>
      </c>
      <c r="K7" s="39">
        <v>6766</v>
      </c>
      <c r="L7" s="39">
        <v>5601</v>
      </c>
      <c r="M7" s="39">
        <v>5864</v>
      </c>
      <c r="N7" s="87">
        <v>6184</v>
      </c>
      <c r="O7" s="10"/>
      <c r="AE7" s="33"/>
    </row>
    <row r="8" spans="1:31" x14ac:dyDescent="0.2">
      <c r="O8"/>
      <c r="P8"/>
      <c r="Q8"/>
      <c r="R8"/>
    </row>
    <row r="9" spans="1:31" x14ac:dyDescent="0.2">
      <c r="N9" s="13"/>
      <c r="O9"/>
      <c r="P9"/>
      <c r="Q9"/>
      <c r="R9"/>
    </row>
    <row r="10" spans="1:31" x14ac:dyDescent="0.2">
      <c r="O10"/>
      <c r="P10"/>
      <c r="Q10"/>
      <c r="R10"/>
    </row>
    <row r="11" spans="1:31" x14ac:dyDescent="0.2">
      <c r="O11"/>
      <c r="P11"/>
      <c r="Q11"/>
      <c r="R11"/>
    </row>
    <row r="13" spans="1:31" x14ac:dyDescent="0.2">
      <c r="N13" s="13"/>
    </row>
    <row r="19" spans="1:17" x14ac:dyDescent="0.2">
      <c r="A19"/>
      <c r="B19"/>
      <c r="C19"/>
      <c r="D19"/>
      <c r="Q19" s="2"/>
    </row>
    <row r="20" spans="1:17" x14ac:dyDescent="0.2">
      <c r="A20"/>
      <c r="B20"/>
      <c r="C20"/>
      <c r="D20"/>
    </row>
    <row r="21" spans="1:17" x14ac:dyDescent="0.2">
      <c r="A21"/>
      <c r="B21"/>
      <c r="C21"/>
      <c r="D21"/>
    </row>
    <row r="22" spans="1:17" x14ac:dyDescent="0.2">
      <c r="A22"/>
      <c r="B22"/>
      <c r="C22"/>
      <c r="D22"/>
    </row>
    <row r="23" spans="1:17" x14ac:dyDescent="0.2">
      <c r="A23"/>
      <c r="B23"/>
      <c r="C23"/>
      <c r="D23"/>
    </row>
    <row r="24" spans="1:17" x14ac:dyDescent="0.2">
      <c r="A24"/>
      <c r="B24"/>
      <c r="C24"/>
      <c r="D24"/>
    </row>
    <row r="25" spans="1:17" x14ac:dyDescent="0.2">
      <c r="A25"/>
      <c r="B25"/>
      <c r="C25"/>
      <c r="D25"/>
    </row>
    <row r="26" spans="1:17" x14ac:dyDescent="0.2">
      <c r="A26"/>
      <c r="B26"/>
      <c r="C26"/>
      <c r="D26"/>
    </row>
    <row r="27" spans="1:17" x14ac:dyDescent="0.2">
      <c r="A27"/>
      <c r="B27"/>
      <c r="C27"/>
      <c r="D27"/>
    </row>
    <row r="28" spans="1:17" x14ac:dyDescent="0.2">
      <c r="A28"/>
      <c r="B28"/>
      <c r="C28"/>
      <c r="D28"/>
    </row>
    <row r="29" spans="1:17" x14ac:dyDescent="0.2">
      <c r="A29"/>
      <c r="B29"/>
      <c r="C29"/>
      <c r="D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EA5D-3626-4145-A2B2-8FA70C570055}">
  <dimension ref="A1:O24"/>
  <sheetViews>
    <sheetView workbookViewId="0">
      <selection sqref="A1:N7"/>
    </sheetView>
  </sheetViews>
  <sheetFormatPr baseColWidth="10" defaultRowHeight="16" x14ac:dyDescent="0.2"/>
  <cols>
    <col min="1" max="1" width="13.6640625" style="2" bestFit="1" customWidth="1"/>
    <col min="2" max="3" width="5.1640625" style="3" bestFit="1" customWidth="1"/>
    <col min="4" max="6" width="5.83203125" style="3" bestFit="1" customWidth="1"/>
    <col min="7" max="8" width="6" style="3" bestFit="1" customWidth="1"/>
    <col min="9" max="9" width="5.83203125" style="3" bestFit="1" customWidth="1"/>
    <col min="10" max="13" width="6" style="3" bestFit="1" customWidth="1"/>
    <col min="14" max="14" width="6.6640625" style="3" bestFit="1" customWidth="1"/>
    <col min="15" max="16384" width="10.83203125" style="3"/>
  </cols>
  <sheetData>
    <row r="1" spans="1:15" s="2" customFormat="1" x14ac:dyDescent="0.2">
      <c r="A1" s="2" t="s">
        <v>187</v>
      </c>
      <c r="B1" s="2">
        <v>2012</v>
      </c>
      <c r="C1" s="2">
        <v>2013</v>
      </c>
      <c r="D1" s="2">
        <v>2014</v>
      </c>
      <c r="E1" s="2">
        <v>2015</v>
      </c>
      <c r="F1" s="2">
        <v>2016</v>
      </c>
      <c r="G1" s="2">
        <v>2017</v>
      </c>
      <c r="H1" s="2">
        <v>2018</v>
      </c>
      <c r="I1" s="2">
        <v>2019</v>
      </c>
      <c r="J1" s="2">
        <v>2020</v>
      </c>
      <c r="K1" s="2">
        <v>2021</v>
      </c>
      <c r="L1" s="2">
        <v>2022</v>
      </c>
      <c r="M1" s="2">
        <v>2023</v>
      </c>
      <c r="N1" s="2">
        <v>2024</v>
      </c>
    </row>
    <row r="2" spans="1:15" x14ac:dyDescent="0.2">
      <c r="A2" s="2" t="s">
        <v>2</v>
      </c>
      <c r="B2" s="5">
        <v>1.6</v>
      </c>
      <c r="C2" s="5">
        <v>2.2999999999999998</v>
      </c>
      <c r="D2" s="5">
        <v>4.0999999999999996</v>
      </c>
      <c r="E2" s="5">
        <v>6.6</v>
      </c>
      <c r="F2" s="5">
        <v>8.1999999999999993</v>
      </c>
      <c r="G2" s="5">
        <v>4.9000000000000004</v>
      </c>
      <c r="H2" s="5">
        <v>10</v>
      </c>
      <c r="I2" s="5">
        <v>4.3</v>
      </c>
      <c r="J2" s="5">
        <v>16.600000000000001</v>
      </c>
      <c r="K2" s="5">
        <v>6.5</v>
      </c>
      <c r="L2" s="5">
        <v>3.7</v>
      </c>
      <c r="M2" s="5">
        <v>2.7</v>
      </c>
      <c r="N2" s="5">
        <v>2.5</v>
      </c>
    </row>
    <row r="3" spans="1:15" x14ac:dyDescent="0.2">
      <c r="A3" s="2" t="s">
        <v>3</v>
      </c>
      <c r="B3" s="5">
        <v>0.1</v>
      </c>
      <c r="C3" s="5">
        <v>2</v>
      </c>
      <c r="D3" s="5">
        <v>9.6</v>
      </c>
      <c r="E3" s="5">
        <v>11.6</v>
      </c>
      <c r="F3" s="5">
        <v>9.1999999999999993</v>
      </c>
      <c r="G3" s="5">
        <v>24.6</v>
      </c>
      <c r="H3" s="5">
        <v>19.5</v>
      </c>
      <c r="I3" s="5">
        <v>26.9</v>
      </c>
      <c r="J3" s="5">
        <v>18.2</v>
      </c>
      <c r="K3" s="5">
        <v>16.2</v>
      </c>
      <c r="L3" s="5">
        <v>36.9</v>
      </c>
      <c r="M3" s="5">
        <v>20.8</v>
      </c>
      <c r="N3" s="5">
        <v>23</v>
      </c>
    </row>
    <row r="4" spans="1:15" x14ac:dyDescent="0.2">
      <c r="A4" s="2" t="s">
        <v>4</v>
      </c>
      <c r="B4" s="5"/>
      <c r="C4" s="5"/>
      <c r="D4" s="5"/>
      <c r="E4" s="5">
        <v>0.1</v>
      </c>
      <c r="F4" s="5">
        <v>0.3</v>
      </c>
      <c r="G4" s="5">
        <v>0.2</v>
      </c>
      <c r="H4" s="89">
        <v>0</v>
      </c>
      <c r="I4" s="5">
        <v>0.3</v>
      </c>
      <c r="J4" s="5">
        <v>0.2</v>
      </c>
      <c r="K4" s="5">
        <v>0.2</v>
      </c>
      <c r="L4" s="5">
        <v>3.1</v>
      </c>
      <c r="M4" s="5">
        <v>1.6</v>
      </c>
      <c r="N4" s="5">
        <v>4.5</v>
      </c>
    </row>
    <row r="5" spans="1:15" x14ac:dyDescent="0.2">
      <c r="A5" s="2" t="s">
        <v>5</v>
      </c>
      <c r="B5" s="5"/>
      <c r="C5" s="5"/>
      <c r="D5" s="5"/>
      <c r="E5" s="5"/>
      <c r="F5" s="5"/>
      <c r="G5" s="5"/>
      <c r="H5" s="89">
        <v>0</v>
      </c>
      <c r="I5" s="5"/>
      <c r="J5" s="89">
        <v>0</v>
      </c>
      <c r="K5" s="89">
        <v>0</v>
      </c>
      <c r="L5" s="89">
        <v>0</v>
      </c>
      <c r="M5" s="89">
        <v>0</v>
      </c>
      <c r="N5" s="89">
        <v>0</v>
      </c>
    </row>
    <row r="6" spans="1:15" x14ac:dyDescent="0.2">
      <c r="A6" s="2" t="s">
        <v>6</v>
      </c>
      <c r="B6" s="5"/>
      <c r="C6" s="5"/>
      <c r="D6" s="5"/>
      <c r="E6" s="5"/>
      <c r="F6" s="5"/>
      <c r="G6" s="5"/>
      <c r="H6" s="5">
        <v>0.2</v>
      </c>
      <c r="I6" s="5">
        <v>0.5</v>
      </c>
      <c r="J6" s="5">
        <v>1.2</v>
      </c>
      <c r="K6" s="5">
        <v>3.4</v>
      </c>
      <c r="L6" s="5">
        <v>0.5</v>
      </c>
      <c r="M6" s="5">
        <v>0.1</v>
      </c>
      <c r="N6" s="5">
        <v>0.1</v>
      </c>
    </row>
    <row r="7" spans="1:15" x14ac:dyDescent="0.2">
      <c r="A7" s="2" t="s">
        <v>11</v>
      </c>
      <c r="B7" s="90">
        <v>1.7</v>
      </c>
      <c r="C7" s="90">
        <v>4.3</v>
      </c>
      <c r="D7" s="90">
        <v>13.7</v>
      </c>
      <c r="E7" s="90">
        <v>18.2</v>
      </c>
      <c r="F7" s="90">
        <v>17.600000000000001</v>
      </c>
      <c r="G7" s="90">
        <v>29.6</v>
      </c>
      <c r="H7" s="90">
        <v>29.7</v>
      </c>
      <c r="I7" s="90">
        <v>31.9</v>
      </c>
      <c r="J7" s="90">
        <v>36.200000000000003</v>
      </c>
      <c r="K7" s="90">
        <v>26.4</v>
      </c>
      <c r="L7" s="90">
        <v>44.3</v>
      </c>
      <c r="M7" s="90">
        <v>25.3</v>
      </c>
      <c r="N7" s="90">
        <v>30.2</v>
      </c>
      <c r="O7" s="5">
        <f>SUM(B7:N7)</f>
        <v>309.09999999999997</v>
      </c>
    </row>
    <row r="8" spans="1:15" x14ac:dyDescent="0.2">
      <c r="O8" s="3">
        <f>O7/16.777216</f>
        <v>18.423795700073242</v>
      </c>
    </row>
    <row r="10" spans="1:15" x14ac:dyDescent="0.2">
      <c r="O10" s="3">
        <f>O7/3687</f>
        <v>8.383509628424192E-2</v>
      </c>
    </row>
    <row r="22" spans="1:2" x14ac:dyDescent="0.2">
      <c r="A22" s="72"/>
    </row>
    <row r="24" spans="1:2" x14ac:dyDescent="0.2">
      <c r="B24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C3D2A-4347-BA4E-8E39-4BFFC723DF96}">
  <dimension ref="A1:D21"/>
  <sheetViews>
    <sheetView workbookViewId="0">
      <selection sqref="A1:D21"/>
    </sheetView>
  </sheetViews>
  <sheetFormatPr baseColWidth="10" defaultRowHeight="16" x14ac:dyDescent="0.2"/>
  <cols>
    <col min="1" max="1" width="5.6640625" style="14" bestFit="1" customWidth="1"/>
    <col min="2" max="2" width="4.1640625" style="3" bestFit="1" customWidth="1"/>
    <col min="3" max="3" width="11.1640625" style="3" customWidth="1"/>
    <col min="4" max="4" width="15.33203125" style="3" customWidth="1"/>
    <col min="5" max="16384" width="10.83203125" style="3"/>
  </cols>
  <sheetData>
    <row r="1" spans="1:4" s="16" customFormat="1" ht="20" customHeight="1" x14ac:dyDescent="0.2">
      <c r="A1" s="15" t="s">
        <v>12</v>
      </c>
      <c r="B1" s="16" t="s">
        <v>13</v>
      </c>
      <c r="C1" s="17" t="s">
        <v>83</v>
      </c>
      <c r="D1" s="16" t="s">
        <v>153</v>
      </c>
    </row>
    <row r="2" spans="1:4" x14ac:dyDescent="0.2">
      <c r="A2" s="3">
        <v>1</v>
      </c>
      <c r="B2" s="3" t="s">
        <v>21</v>
      </c>
      <c r="C2" s="7">
        <v>8136704</v>
      </c>
      <c r="D2" s="3" t="s">
        <v>178</v>
      </c>
    </row>
    <row r="3" spans="1:4" x14ac:dyDescent="0.2">
      <c r="A3" s="3">
        <v>2</v>
      </c>
      <c r="B3" s="3" t="s">
        <v>19</v>
      </c>
      <c r="C3" s="7">
        <v>3013120</v>
      </c>
      <c r="D3" s="3" t="s">
        <v>129</v>
      </c>
    </row>
    <row r="4" spans="1:4" x14ac:dyDescent="0.2">
      <c r="A4" s="3">
        <v>3</v>
      </c>
      <c r="B4" s="3" t="s">
        <v>136</v>
      </c>
      <c r="C4" s="7">
        <v>2682880</v>
      </c>
      <c r="D4" s="3" t="s">
        <v>137</v>
      </c>
    </row>
    <row r="5" spans="1:4" x14ac:dyDescent="0.2">
      <c r="A5" s="3">
        <v>4</v>
      </c>
      <c r="B5" s="3" t="s">
        <v>188</v>
      </c>
      <c r="C5" s="7">
        <v>1783296</v>
      </c>
      <c r="D5" s="3" t="s">
        <v>189</v>
      </c>
    </row>
    <row r="6" spans="1:4" x14ac:dyDescent="0.2">
      <c r="A6" s="3">
        <v>5</v>
      </c>
      <c r="B6" s="3" t="s">
        <v>22</v>
      </c>
      <c r="C6" s="7">
        <v>1739264</v>
      </c>
      <c r="D6" s="3" t="s">
        <v>23</v>
      </c>
    </row>
    <row r="7" spans="1:4" x14ac:dyDescent="0.2">
      <c r="A7" s="3">
        <v>6</v>
      </c>
      <c r="B7" s="3" t="s">
        <v>31</v>
      </c>
      <c r="C7" s="7">
        <v>1509120</v>
      </c>
      <c r="D7" s="3" t="s">
        <v>32</v>
      </c>
    </row>
    <row r="8" spans="1:4" x14ac:dyDescent="0.2">
      <c r="A8" s="3">
        <v>7</v>
      </c>
      <c r="B8" s="3" t="s">
        <v>27</v>
      </c>
      <c r="C8" s="7">
        <v>1117184</v>
      </c>
      <c r="D8" s="3" t="s">
        <v>28</v>
      </c>
    </row>
    <row r="9" spans="1:4" x14ac:dyDescent="0.2">
      <c r="A9" s="3">
        <v>8</v>
      </c>
      <c r="B9" s="3" t="s">
        <v>15</v>
      </c>
      <c r="C9" s="7">
        <v>1069824</v>
      </c>
      <c r="D9" s="3" t="s">
        <v>16</v>
      </c>
    </row>
    <row r="10" spans="1:4" x14ac:dyDescent="0.2">
      <c r="A10" s="3">
        <v>9</v>
      </c>
      <c r="B10" s="3" t="s">
        <v>26</v>
      </c>
      <c r="C10" s="7">
        <v>975616</v>
      </c>
      <c r="D10" s="3" t="s">
        <v>35</v>
      </c>
    </row>
    <row r="11" spans="1:4" x14ac:dyDescent="0.2">
      <c r="A11" s="3">
        <v>10</v>
      </c>
      <c r="B11" s="3" t="s">
        <v>143</v>
      </c>
      <c r="C11" s="7">
        <v>905728</v>
      </c>
      <c r="D11" s="3" t="s">
        <v>144</v>
      </c>
    </row>
    <row r="12" spans="1:4" x14ac:dyDescent="0.2">
      <c r="A12" s="3">
        <v>11</v>
      </c>
      <c r="B12" s="3" t="s">
        <v>146</v>
      </c>
      <c r="C12" s="7">
        <v>838016</v>
      </c>
      <c r="D12" s="3" t="s">
        <v>147</v>
      </c>
    </row>
    <row r="13" spans="1:4" x14ac:dyDescent="0.2">
      <c r="A13" s="3">
        <v>12</v>
      </c>
      <c r="B13" s="3" t="s">
        <v>77</v>
      </c>
      <c r="C13" s="7">
        <v>674304</v>
      </c>
      <c r="D13" s="3" t="s">
        <v>78</v>
      </c>
    </row>
    <row r="14" spans="1:4" x14ac:dyDescent="0.2">
      <c r="A14" s="3">
        <v>13</v>
      </c>
      <c r="B14" s="3" t="s">
        <v>20</v>
      </c>
      <c r="C14" s="7">
        <v>663808</v>
      </c>
      <c r="D14" s="3" t="s">
        <v>190</v>
      </c>
    </row>
    <row r="15" spans="1:4" x14ac:dyDescent="0.2">
      <c r="A15" s="3">
        <v>14</v>
      </c>
      <c r="B15" s="3" t="s">
        <v>38</v>
      </c>
      <c r="C15" s="7">
        <v>525888</v>
      </c>
      <c r="D15" s="3" t="s">
        <v>39</v>
      </c>
    </row>
    <row r="16" spans="1:4" x14ac:dyDescent="0.2">
      <c r="A16" s="3">
        <v>15</v>
      </c>
      <c r="B16" s="3" t="s">
        <v>62</v>
      </c>
      <c r="C16" s="7">
        <v>464000</v>
      </c>
      <c r="D16" s="3" t="s">
        <v>63</v>
      </c>
    </row>
    <row r="17" spans="1:4" x14ac:dyDescent="0.2">
      <c r="A17" s="3">
        <v>16</v>
      </c>
      <c r="B17" s="3" t="s">
        <v>191</v>
      </c>
      <c r="C17" s="7">
        <v>373760</v>
      </c>
      <c r="D17" s="3" t="s">
        <v>192</v>
      </c>
    </row>
    <row r="18" spans="1:4" x14ac:dyDescent="0.2">
      <c r="A18" s="3">
        <v>17</v>
      </c>
      <c r="B18" s="3" t="s">
        <v>193</v>
      </c>
      <c r="C18" s="7">
        <v>357632</v>
      </c>
      <c r="D18" s="3" t="s">
        <v>194</v>
      </c>
    </row>
    <row r="19" spans="1:4" x14ac:dyDescent="0.2">
      <c r="A19" s="3">
        <v>18</v>
      </c>
      <c r="B19" s="3" t="s">
        <v>195</v>
      </c>
      <c r="C19" s="7">
        <v>256256</v>
      </c>
      <c r="D19" s="3" t="s">
        <v>196</v>
      </c>
    </row>
    <row r="20" spans="1:4" x14ac:dyDescent="0.2">
      <c r="A20" s="3">
        <v>19</v>
      </c>
      <c r="B20" s="3" t="s">
        <v>197</v>
      </c>
      <c r="C20" s="7">
        <v>250368</v>
      </c>
      <c r="D20" s="3" t="s">
        <v>198</v>
      </c>
    </row>
    <row r="21" spans="1:4" x14ac:dyDescent="0.2">
      <c r="A21" s="3">
        <v>20</v>
      </c>
      <c r="B21" s="3" t="s">
        <v>33</v>
      </c>
      <c r="C21" s="7">
        <v>212736</v>
      </c>
      <c r="D21" s="3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1BA0-4314-1347-A888-E84A37F88DB2}">
  <dimension ref="A1:D21"/>
  <sheetViews>
    <sheetView workbookViewId="0">
      <selection sqref="A1:D21"/>
    </sheetView>
  </sheetViews>
  <sheetFormatPr baseColWidth="10" defaultRowHeight="16" x14ac:dyDescent="0.2"/>
  <cols>
    <col min="1" max="1" width="5.6640625" style="14" bestFit="1" customWidth="1"/>
    <col min="2" max="2" width="4.1640625" style="3" bestFit="1" customWidth="1"/>
    <col min="3" max="3" width="11.33203125" style="3" customWidth="1"/>
    <col min="4" max="4" width="20.1640625" style="3" bestFit="1" customWidth="1"/>
    <col min="5" max="16384" width="10.83203125" style="3"/>
  </cols>
  <sheetData>
    <row r="1" spans="1:4" s="2" customFormat="1" x14ac:dyDescent="0.2">
      <c r="A1" s="10" t="s">
        <v>12</v>
      </c>
      <c r="B1" s="2" t="s">
        <v>13</v>
      </c>
      <c r="C1" s="2" t="s">
        <v>83</v>
      </c>
      <c r="D1" s="2" t="s">
        <v>152</v>
      </c>
    </row>
    <row r="2" spans="1:4" x14ac:dyDescent="0.2">
      <c r="A2" s="14">
        <v>1</v>
      </c>
      <c r="B2" s="3" t="s">
        <v>19</v>
      </c>
      <c r="C2" s="7">
        <v>7526912</v>
      </c>
      <c r="D2" s="3" t="s">
        <v>177</v>
      </c>
    </row>
    <row r="3" spans="1:4" x14ac:dyDescent="0.2">
      <c r="A3" s="14">
        <v>2</v>
      </c>
      <c r="B3" s="3" t="s">
        <v>21</v>
      </c>
      <c r="C3" s="7">
        <v>5853440</v>
      </c>
      <c r="D3" s="3" t="s">
        <v>178</v>
      </c>
    </row>
    <row r="4" spans="1:4" x14ac:dyDescent="0.2">
      <c r="A4" s="14">
        <v>3</v>
      </c>
      <c r="B4" s="3" t="s">
        <v>136</v>
      </c>
      <c r="C4" s="7">
        <v>2017536</v>
      </c>
      <c r="D4" s="3" t="s">
        <v>137</v>
      </c>
    </row>
    <row r="5" spans="1:4" x14ac:dyDescent="0.2">
      <c r="A5" s="14">
        <v>4</v>
      </c>
      <c r="B5" s="3" t="s">
        <v>31</v>
      </c>
      <c r="C5" s="7">
        <v>1620992</v>
      </c>
      <c r="D5" s="3" t="s">
        <v>32</v>
      </c>
    </row>
    <row r="6" spans="1:4" x14ac:dyDescent="0.2">
      <c r="A6" s="14">
        <v>5</v>
      </c>
      <c r="B6" s="3" t="s">
        <v>188</v>
      </c>
      <c r="C6" s="7">
        <v>1510656</v>
      </c>
      <c r="D6" s="3" t="s">
        <v>189</v>
      </c>
    </row>
    <row r="7" spans="1:4" x14ac:dyDescent="0.2">
      <c r="A7" s="14">
        <v>6</v>
      </c>
      <c r="B7" s="3" t="s">
        <v>27</v>
      </c>
      <c r="C7" s="7">
        <v>962816</v>
      </c>
      <c r="D7" s="3" t="s">
        <v>28</v>
      </c>
    </row>
    <row r="8" spans="1:4" x14ac:dyDescent="0.2">
      <c r="A8" s="14">
        <v>7</v>
      </c>
      <c r="B8" s="3" t="s">
        <v>22</v>
      </c>
      <c r="C8" s="7">
        <v>817408</v>
      </c>
      <c r="D8" s="3" t="s">
        <v>23</v>
      </c>
    </row>
    <row r="9" spans="1:4" x14ac:dyDescent="0.2">
      <c r="A9" s="14">
        <v>8</v>
      </c>
      <c r="B9" s="3" t="s">
        <v>26</v>
      </c>
      <c r="C9" s="7">
        <v>800768</v>
      </c>
      <c r="D9" s="3" t="s">
        <v>35</v>
      </c>
    </row>
    <row r="10" spans="1:4" x14ac:dyDescent="0.2">
      <c r="A10" s="14">
        <v>9</v>
      </c>
      <c r="B10" s="3" t="s">
        <v>15</v>
      </c>
      <c r="C10" s="7">
        <v>702720</v>
      </c>
      <c r="D10" s="3" t="s">
        <v>16</v>
      </c>
    </row>
    <row r="11" spans="1:4" x14ac:dyDescent="0.2">
      <c r="A11" s="14">
        <v>10</v>
      </c>
      <c r="B11" s="3" t="s">
        <v>77</v>
      </c>
      <c r="C11" s="7">
        <v>670464</v>
      </c>
      <c r="D11" s="3" t="s">
        <v>78</v>
      </c>
    </row>
    <row r="12" spans="1:4" x14ac:dyDescent="0.2">
      <c r="A12" s="14">
        <v>11</v>
      </c>
      <c r="B12" s="3" t="s">
        <v>36</v>
      </c>
      <c r="C12" s="7">
        <v>643584</v>
      </c>
      <c r="D12" s="3" t="s">
        <v>37</v>
      </c>
    </row>
    <row r="13" spans="1:4" x14ac:dyDescent="0.2">
      <c r="A13" s="14">
        <v>12</v>
      </c>
      <c r="B13" s="3" t="s">
        <v>38</v>
      </c>
      <c r="C13" s="7">
        <v>564800</v>
      </c>
      <c r="D13" s="3" t="s">
        <v>39</v>
      </c>
    </row>
    <row r="14" spans="1:4" x14ac:dyDescent="0.2">
      <c r="A14" s="14">
        <v>13</v>
      </c>
      <c r="B14" s="3" t="s">
        <v>20</v>
      </c>
      <c r="C14" s="7">
        <v>537088</v>
      </c>
      <c r="D14" s="3" t="s">
        <v>190</v>
      </c>
    </row>
    <row r="15" spans="1:4" x14ac:dyDescent="0.2">
      <c r="A15" s="14">
        <v>14</v>
      </c>
      <c r="B15" s="3" t="s">
        <v>62</v>
      </c>
      <c r="C15" s="7">
        <v>493952</v>
      </c>
      <c r="D15" s="3" t="s">
        <v>63</v>
      </c>
    </row>
    <row r="16" spans="1:4" x14ac:dyDescent="0.2">
      <c r="A16" s="14">
        <v>15</v>
      </c>
      <c r="B16" s="3" t="s">
        <v>33</v>
      </c>
      <c r="C16" s="7">
        <v>493568</v>
      </c>
      <c r="D16" s="3" t="s">
        <v>34</v>
      </c>
    </row>
    <row r="17" spans="1:4" x14ac:dyDescent="0.2">
      <c r="A17" s="14">
        <v>16</v>
      </c>
      <c r="B17" s="3" t="s">
        <v>146</v>
      </c>
      <c r="C17" s="7">
        <v>397184</v>
      </c>
      <c r="D17" s="3" t="s">
        <v>147</v>
      </c>
    </row>
    <row r="18" spans="1:4" x14ac:dyDescent="0.2">
      <c r="A18" s="14">
        <v>17</v>
      </c>
      <c r="B18" s="3" t="s">
        <v>191</v>
      </c>
      <c r="C18" s="7">
        <v>357376</v>
      </c>
      <c r="D18" s="3" t="s">
        <v>192</v>
      </c>
    </row>
    <row r="19" spans="1:4" x14ac:dyDescent="0.2">
      <c r="A19" s="14">
        <v>18</v>
      </c>
      <c r="B19" s="3" t="s">
        <v>193</v>
      </c>
      <c r="C19" s="7">
        <v>354816</v>
      </c>
      <c r="D19" s="3" t="s">
        <v>194</v>
      </c>
    </row>
    <row r="20" spans="1:4" x14ac:dyDescent="0.2">
      <c r="A20" s="14">
        <v>19</v>
      </c>
      <c r="B20" s="3" t="s">
        <v>29</v>
      </c>
      <c r="C20" s="7">
        <v>301568</v>
      </c>
      <c r="D20" s="3" t="s">
        <v>30</v>
      </c>
    </row>
    <row r="21" spans="1:4" x14ac:dyDescent="0.2">
      <c r="A21" s="14">
        <v>20</v>
      </c>
      <c r="B21" s="3" t="s">
        <v>195</v>
      </c>
      <c r="C21" s="7">
        <v>261888</v>
      </c>
      <c r="D21" s="3" t="s">
        <v>196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6EE2-B945-0E4A-9692-EB5A90A35D27}">
  <dimension ref="A1:F21"/>
  <sheetViews>
    <sheetView workbookViewId="0">
      <selection sqref="A1:F21"/>
    </sheetView>
  </sheetViews>
  <sheetFormatPr baseColWidth="10" defaultRowHeight="16" x14ac:dyDescent="0.2"/>
  <cols>
    <col min="1" max="1" width="5.6640625" style="14" bestFit="1" customWidth="1"/>
    <col min="2" max="2" width="5.6640625" style="3" bestFit="1" customWidth="1"/>
    <col min="3" max="3" width="4" style="3" bestFit="1" customWidth="1"/>
    <col min="4" max="4" width="13.6640625" style="3" bestFit="1" customWidth="1"/>
    <col min="5" max="5" width="11.6640625" style="3" bestFit="1" customWidth="1"/>
    <col min="6" max="6" width="16" style="3" bestFit="1" customWidth="1"/>
    <col min="7" max="16384" width="10.83203125" style="3"/>
  </cols>
  <sheetData>
    <row r="1" spans="1:6" s="2" customFormat="1" x14ac:dyDescent="0.2">
      <c r="A1" s="10" t="s">
        <v>12</v>
      </c>
      <c r="B1" s="2" t="s">
        <v>41</v>
      </c>
      <c r="C1" s="2" t="s">
        <v>42</v>
      </c>
      <c r="D1" s="2" t="s">
        <v>14</v>
      </c>
      <c r="E1" s="2" t="s">
        <v>43</v>
      </c>
      <c r="F1" s="2" t="s">
        <v>44</v>
      </c>
    </row>
    <row r="2" spans="1:6" x14ac:dyDescent="0.2">
      <c r="A2" s="14">
        <v>1</v>
      </c>
      <c r="B2" s="3" t="s">
        <v>21</v>
      </c>
      <c r="C2" s="3" t="s">
        <v>19</v>
      </c>
      <c r="D2" s="7">
        <v>4845568</v>
      </c>
      <c r="E2" s="3" t="s">
        <v>126</v>
      </c>
      <c r="F2" s="3" t="s">
        <v>129</v>
      </c>
    </row>
    <row r="3" spans="1:6" x14ac:dyDescent="0.2">
      <c r="A3" s="14">
        <v>2</v>
      </c>
      <c r="B3" s="3" t="s">
        <v>136</v>
      </c>
      <c r="C3" s="3" t="s">
        <v>21</v>
      </c>
      <c r="D3" s="7">
        <v>656640</v>
      </c>
      <c r="E3" s="3" t="s">
        <v>137</v>
      </c>
      <c r="F3" s="3" t="s">
        <v>126</v>
      </c>
    </row>
    <row r="4" spans="1:6" x14ac:dyDescent="0.2">
      <c r="A4" s="14">
        <v>3</v>
      </c>
      <c r="B4" s="3" t="s">
        <v>22</v>
      </c>
      <c r="C4" s="3" t="s">
        <v>21</v>
      </c>
      <c r="D4" s="7">
        <v>646144</v>
      </c>
      <c r="E4" s="3" t="s">
        <v>23</v>
      </c>
      <c r="F4" s="3" t="s">
        <v>126</v>
      </c>
    </row>
    <row r="5" spans="1:6" x14ac:dyDescent="0.2">
      <c r="A5" s="14">
        <v>4</v>
      </c>
      <c r="B5" s="3" t="s">
        <v>19</v>
      </c>
      <c r="C5" s="3" t="s">
        <v>36</v>
      </c>
      <c r="D5" s="7">
        <v>533248</v>
      </c>
      <c r="E5" s="3" t="s">
        <v>177</v>
      </c>
      <c r="F5" s="3" t="s">
        <v>37</v>
      </c>
    </row>
    <row r="6" spans="1:6" x14ac:dyDescent="0.2">
      <c r="A6" s="14">
        <v>5</v>
      </c>
      <c r="B6" s="3" t="s">
        <v>143</v>
      </c>
      <c r="C6" s="3" t="s">
        <v>21</v>
      </c>
      <c r="D6" s="7">
        <v>459008</v>
      </c>
      <c r="E6" s="3" t="s">
        <v>144</v>
      </c>
      <c r="F6" s="3" t="s">
        <v>126</v>
      </c>
    </row>
    <row r="7" spans="1:6" x14ac:dyDescent="0.2">
      <c r="A7" s="14">
        <v>6</v>
      </c>
      <c r="B7" s="3" t="s">
        <v>146</v>
      </c>
      <c r="C7" s="3" t="s">
        <v>21</v>
      </c>
      <c r="D7" s="7">
        <v>448000</v>
      </c>
      <c r="E7" s="3" t="s">
        <v>147</v>
      </c>
      <c r="F7" s="3" t="s">
        <v>126</v>
      </c>
    </row>
    <row r="8" spans="1:6" x14ac:dyDescent="0.2">
      <c r="A8" s="14">
        <v>7</v>
      </c>
      <c r="B8" s="3" t="s">
        <v>27</v>
      </c>
      <c r="C8" s="3" t="s">
        <v>19</v>
      </c>
      <c r="D8" s="7">
        <v>264704</v>
      </c>
      <c r="E8" s="3" t="s">
        <v>28</v>
      </c>
      <c r="F8" s="3" t="s">
        <v>129</v>
      </c>
    </row>
    <row r="9" spans="1:6" x14ac:dyDescent="0.2">
      <c r="A9" s="14">
        <v>8</v>
      </c>
      <c r="B9" s="3" t="s">
        <v>188</v>
      </c>
      <c r="C9" s="3" t="s">
        <v>33</v>
      </c>
      <c r="D9" s="7">
        <v>262656</v>
      </c>
      <c r="E9" s="3" t="s">
        <v>189</v>
      </c>
      <c r="F9" s="3" t="s">
        <v>34</v>
      </c>
    </row>
    <row r="10" spans="1:6" x14ac:dyDescent="0.2">
      <c r="A10" s="14">
        <v>9</v>
      </c>
      <c r="B10" s="3" t="s">
        <v>15</v>
      </c>
      <c r="C10" s="3" t="s">
        <v>31</v>
      </c>
      <c r="D10" s="7">
        <v>262144</v>
      </c>
      <c r="E10" s="3" t="s">
        <v>16</v>
      </c>
      <c r="F10" s="3" t="s">
        <v>32</v>
      </c>
    </row>
    <row r="11" spans="1:6" x14ac:dyDescent="0.2">
      <c r="A11" s="14">
        <v>10</v>
      </c>
      <c r="B11" s="3" t="s">
        <v>19</v>
      </c>
      <c r="C11" s="3" t="s">
        <v>21</v>
      </c>
      <c r="D11" s="7">
        <v>254208</v>
      </c>
      <c r="E11" s="3" t="s">
        <v>177</v>
      </c>
      <c r="F11" s="3" t="s">
        <v>126</v>
      </c>
    </row>
    <row r="12" spans="1:6" x14ac:dyDescent="0.2">
      <c r="A12" s="14">
        <v>11</v>
      </c>
      <c r="B12" s="3" t="s">
        <v>21</v>
      </c>
      <c r="C12" s="3" t="s">
        <v>29</v>
      </c>
      <c r="D12" s="7">
        <v>144640</v>
      </c>
      <c r="E12" s="3" t="s">
        <v>126</v>
      </c>
      <c r="F12" s="3" t="s">
        <v>30</v>
      </c>
    </row>
    <row r="13" spans="1:6" x14ac:dyDescent="0.2">
      <c r="A13" s="14">
        <v>12</v>
      </c>
      <c r="B13" s="3" t="s">
        <v>22</v>
      </c>
      <c r="C13" s="3" t="s">
        <v>19</v>
      </c>
      <c r="D13" s="7">
        <v>131072</v>
      </c>
      <c r="E13" s="3" t="s">
        <v>23</v>
      </c>
      <c r="F13" s="3" t="s">
        <v>129</v>
      </c>
    </row>
    <row r="14" spans="1:6" x14ac:dyDescent="0.2">
      <c r="A14" s="14">
        <v>13</v>
      </c>
      <c r="B14" s="3" t="s">
        <v>31</v>
      </c>
      <c r="C14" s="3" t="s">
        <v>21</v>
      </c>
      <c r="D14" s="7">
        <v>125440</v>
      </c>
      <c r="E14" s="3" t="s">
        <v>32</v>
      </c>
      <c r="F14" s="45" t="s">
        <v>126</v>
      </c>
    </row>
    <row r="15" spans="1:6" x14ac:dyDescent="0.2">
      <c r="A15" s="14">
        <v>14</v>
      </c>
      <c r="B15" s="3" t="s">
        <v>26</v>
      </c>
      <c r="C15" s="3" t="s">
        <v>185</v>
      </c>
      <c r="D15" s="7">
        <v>98304</v>
      </c>
      <c r="E15" s="3" t="s">
        <v>35</v>
      </c>
      <c r="F15" s="3" t="s">
        <v>186</v>
      </c>
    </row>
    <row r="16" spans="1:6" x14ac:dyDescent="0.2">
      <c r="A16" s="14">
        <v>15</v>
      </c>
      <c r="B16" s="3" t="s">
        <v>31</v>
      </c>
      <c r="C16" s="3" t="s">
        <v>36</v>
      </c>
      <c r="D16" s="7">
        <v>68608</v>
      </c>
      <c r="E16" s="3" t="s">
        <v>32</v>
      </c>
      <c r="F16" s="3" t="s">
        <v>37</v>
      </c>
    </row>
    <row r="17" spans="1:6" x14ac:dyDescent="0.2">
      <c r="A17" s="14">
        <v>16</v>
      </c>
      <c r="B17" s="3" t="s">
        <v>15</v>
      </c>
      <c r="C17" s="3" t="s">
        <v>19</v>
      </c>
      <c r="D17" s="7">
        <v>67840</v>
      </c>
      <c r="E17" s="3" t="s">
        <v>16</v>
      </c>
      <c r="F17" s="3" t="s">
        <v>129</v>
      </c>
    </row>
    <row r="18" spans="1:6" x14ac:dyDescent="0.2">
      <c r="A18" s="14">
        <v>17</v>
      </c>
      <c r="B18" s="3" t="s">
        <v>21</v>
      </c>
      <c r="C18" s="3" t="s">
        <v>20</v>
      </c>
      <c r="D18" s="7">
        <v>67328</v>
      </c>
      <c r="E18" s="3" t="s">
        <v>126</v>
      </c>
      <c r="F18" s="3" t="s">
        <v>190</v>
      </c>
    </row>
    <row r="19" spans="1:6" x14ac:dyDescent="0.2">
      <c r="A19" s="14">
        <v>18</v>
      </c>
      <c r="B19" s="3" t="s">
        <v>197</v>
      </c>
      <c r="C19" s="3" t="s">
        <v>21</v>
      </c>
      <c r="D19" s="7">
        <v>65792</v>
      </c>
      <c r="E19" s="3" t="s">
        <v>198</v>
      </c>
      <c r="F19" s="3" t="s">
        <v>126</v>
      </c>
    </row>
    <row r="20" spans="1:6" x14ac:dyDescent="0.2">
      <c r="A20" s="14">
        <v>19</v>
      </c>
      <c r="B20" s="3" t="s">
        <v>64</v>
      </c>
      <c r="C20" s="3" t="s">
        <v>31</v>
      </c>
      <c r="D20" s="7">
        <v>65536</v>
      </c>
      <c r="E20" s="3" t="s">
        <v>65</v>
      </c>
      <c r="F20" s="3" t="s">
        <v>32</v>
      </c>
    </row>
    <row r="21" spans="1:6" x14ac:dyDescent="0.2">
      <c r="A21" s="14">
        <v>20</v>
      </c>
      <c r="B21" s="3" t="s">
        <v>143</v>
      </c>
      <c r="C21" s="3" t="s">
        <v>199</v>
      </c>
      <c r="D21" s="7">
        <v>65536</v>
      </c>
      <c r="E21" s="3" t="s">
        <v>144</v>
      </c>
      <c r="F21" s="3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B942-7127-CF44-A8DD-0E4D05F9F401}">
  <dimension ref="A1:I17"/>
  <sheetViews>
    <sheetView workbookViewId="0">
      <selection activeCell="C7" sqref="C7"/>
    </sheetView>
  </sheetViews>
  <sheetFormatPr baseColWidth="10" defaultRowHeight="16" x14ac:dyDescent="0.2"/>
  <cols>
    <col min="1" max="1" width="16.83203125" style="46" bestFit="1" customWidth="1"/>
    <col min="2" max="3" width="9.1640625" style="46" bestFit="1" customWidth="1"/>
    <col min="4" max="4" width="2.5" style="46" customWidth="1"/>
    <col min="5" max="5" width="7.6640625" style="46" bestFit="1" customWidth="1"/>
    <col min="6" max="6" width="11.33203125" style="46" bestFit="1" customWidth="1"/>
    <col min="7" max="7" width="9.5" style="46" bestFit="1" customWidth="1"/>
    <col min="8" max="8" width="9.33203125" style="46" bestFit="1" customWidth="1"/>
    <col min="9" max="9" width="8.6640625" style="46" bestFit="1" customWidth="1"/>
    <col min="10" max="16384" width="10.83203125" style="46"/>
  </cols>
  <sheetData>
    <row r="1" spans="1:9" ht="23" customHeight="1" x14ac:dyDescent="0.2">
      <c r="A1" s="47"/>
      <c r="B1" s="48">
        <v>45292</v>
      </c>
      <c r="C1" s="48">
        <v>45658</v>
      </c>
      <c r="D1" s="49"/>
      <c r="E1" s="50" t="s">
        <v>45</v>
      </c>
      <c r="F1" s="50" t="s">
        <v>46</v>
      </c>
      <c r="G1" s="51" t="s">
        <v>47</v>
      </c>
      <c r="H1" s="52" t="s">
        <v>48</v>
      </c>
      <c r="I1" s="53" t="s">
        <v>49</v>
      </c>
    </row>
    <row r="2" spans="1:9" ht="17" x14ac:dyDescent="0.2">
      <c r="A2" s="54" t="s">
        <v>207</v>
      </c>
      <c r="B2" s="56">
        <v>944174</v>
      </c>
      <c r="C2" s="56">
        <v>995963</v>
      </c>
      <c r="D2" s="55"/>
      <c r="E2" s="55">
        <f>C2-B2</f>
        <v>51789</v>
      </c>
      <c r="F2" s="57">
        <v>838184</v>
      </c>
      <c r="G2" s="58">
        <v>24561</v>
      </c>
      <c r="H2" s="59">
        <v>81879</v>
      </c>
      <c r="I2" s="60">
        <v>133128</v>
      </c>
    </row>
    <row r="4" spans="1:9" ht="17" x14ac:dyDescent="0.2">
      <c r="A4" s="54" t="s">
        <v>50</v>
      </c>
      <c r="B4" s="56">
        <v>456547</v>
      </c>
      <c r="C4" s="56">
        <v>469272</v>
      </c>
      <c r="D4" s="55"/>
      <c r="E4" s="55">
        <f>C4-B4</f>
        <v>12725</v>
      </c>
      <c r="F4" s="57">
        <v>403293</v>
      </c>
      <c r="G4" s="58">
        <v>17694</v>
      </c>
      <c r="H4" s="59">
        <v>29275</v>
      </c>
      <c r="I4" s="60">
        <v>48015</v>
      </c>
    </row>
    <row r="5" spans="1:9" ht="17" x14ac:dyDescent="0.2">
      <c r="A5" s="54" t="s">
        <v>201</v>
      </c>
      <c r="B5" s="93">
        <f>3045254400/1000000</f>
        <v>3045.2543999999998</v>
      </c>
      <c r="C5" s="93">
        <f>3117647872/1000000</f>
        <v>3117.647872</v>
      </c>
      <c r="D5" s="55"/>
      <c r="E5" s="82">
        <f>C5-B5</f>
        <v>72.393472000000202</v>
      </c>
      <c r="F5" s="92">
        <f>3880423474/1000000</f>
        <v>3880.4234740000002</v>
      </c>
      <c r="G5" s="94">
        <f>37929472/1000000</f>
        <v>37.929471999999997</v>
      </c>
      <c r="H5" s="61">
        <f>105463936/1000000</f>
        <v>105.463936</v>
      </c>
      <c r="I5" s="99">
        <f>225245056/1000000</f>
        <v>225.24505600000001</v>
      </c>
    </row>
    <row r="6" spans="1:9" x14ac:dyDescent="0.2">
      <c r="A6" s="47"/>
      <c r="D6" s="62"/>
      <c r="E6" s="62"/>
      <c r="F6" s="62"/>
      <c r="G6" s="63"/>
      <c r="H6" s="64"/>
      <c r="I6" s="65"/>
    </row>
    <row r="7" spans="1:9" ht="17" x14ac:dyDescent="0.2">
      <c r="A7" s="54" t="s">
        <v>51</v>
      </c>
      <c r="B7" s="91">
        <f>B2-B4</f>
        <v>487627</v>
      </c>
      <c r="C7" s="91">
        <f>C2-C4</f>
        <v>526691</v>
      </c>
      <c r="D7" s="55"/>
      <c r="E7" s="83">
        <f>C7-B7</f>
        <v>39064</v>
      </c>
      <c r="F7" s="57">
        <v>434891</v>
      </c>
      <c r="G7" s="58">
        <v>6687</v>
      </c>
      <c r="H7" s="59">
        <v>52604</v>
      </c>
      <c r="I7" s="60">
        <v>85113</v>
      </c>
    </row>
    <row r="8" spans="1:9" ht="17" x14ac:dyDescent="0.2">
      <c r="A8" s="54" t="s">
        <v>201</v>
      </c>
      <c r="B8" s="93">
        <f>846954317/1000000</f>
        <v>846.95431699999995</v>
      </c>
      <c r="C8" s="93">
        <f>899752150/1000000</f>
        <v>899.75215000000003</v>
      </c>
      <c r="D8" s="66"/>
      <c r="E8" s="66">
        <f>C8-B8</f>
        <v>52.797833000000082</v>
      </c>
      <c r="F8" s="92">
        <f>728761649/1000000</f>
        <v>728.76164900000003</v>
      </c>
      <c r="G8" s="67">
        <f>9564544/1000000</f>
        <v>9.5645439999999997</v>
      </c>
      <c r="H8" s="68">
        <f>86787612/1000000</f>
        <v>86.787611999999996</v>
      </c>
      <c r="I8" s="69">
        <f>116645302/1000000</f>
        <v>116.645302</v>
      </c>
    </row>
    <row r="13" spans="1:9" x14ac:dyDescent="0.2">
      <c r="B13" s="46">
        <v>1830657</v>
      </c>
    </row>
    <row r="15" spans="1:9" x14ac:dyDescent="0.2">
      <c r="B15" s="95">
        <f>B13-B2</f>
        <v>886483</v>
      </c>
    </row>
    <row r="16" spans="1:9" x14ac:dyDescent="0.2">
      <c r="B16" s="46">
        <v>10788845</v>
      </c>
    </row>
    <row r="17" spans="2:2" x14ac:dyDescent="0.2">
      <c r="B17" s="46">
        <f>B16/86400</f>
        <v>124.87089120370371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</dc:creator>
  <cp:lastModifiedBy>Geoff Huston</cp:lastModifiedBy>
  <dcterms:created xsi:type="dcterms:W3CDTF">2021-01-04T19:31:24Z</dcterms:created>
  <dcterms:modified xsi:type="dcterms:W3CDTF">2025-01-13T10:44:40Z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ca7b2a-4f6d-4766-806a-1a0c76ea1c59_Enabled">
    <vt:lpwstr>true</vt:lpwstr>
  </property>
  <property fmtid="{D5CDD505-2E9C-101B-9397-08002B2CF9AE}" pid="3" name="MSIP_Label_66ca7b2a-4f6d-4766-806a-1a0c76ea1c59_SetDate">
    <vt:lpwstr>2024-01-08T22:40:08Z</vt:lpwstr>
  </property>
  <property fmtid="{D5CDD505-2E9C-101B-9397-08002B2CF9AE}" pid="4" name="MSIP_Label_66ca7b2a-4f6d-4766-806a-1a0c76ea1c59_Method">
    <vt:lpwstr>Standard</vt:lpwstr>
  </property>
  <property fmtid="{D5CDD505-2E9C-101B-9397-08002B2CF9AE}" pid="5" name="MSIP_Label_66ca7b2a-4f6d-4766-806a-1a0c76ea1c59_Name">
    <vt:lpwstr>Internal</vt:lpwstr>
  </property>
  <property fmtid="{D5CDD505-2E9C-101B-9397-08002B2CF9AE}" pid="6" name="MSIP_Label_66ca7b2a-4f6d-4766-806a-1a0c76ea1c59_SiteId">
    <vt:lpwstr>127d8d0d-7ccf-473d-ab09-6e44ad752ded</vt:lpwstr>
  </property>
  <property fmtid="{D5CDD505-2E9C-101B-9397-08002B2CF9AE}" pid="7" name="MSIP_Label_66ca7b2a-4f6d-4766-806a-1a0c76ea1c59_ActionId">
    <vt:lpwstr>772bc8af-d9e7-42d7-970e-e280ea1c9d8b</vt:lpwstr>
  </property>
  <property fmtid="{D5CDD505-2E9C-101B-9397-08002B2CF9AE}" pid="8" name="MSIP_Label_66ca7b2a-4f6d-4766-806a-1a0c76ea1c59_ContentBits">
    <vt:lpwstr>0</vt:lpwstr>
  </property>
</Properties>
</file>